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N:\PDS\Projects\10601000\05-Plan Sets\10601070 Draft PS&amp;E\Documents\"/>
    </mc:Choice>
  </mc:AlternateContent>
  <xr:revisionPtr revIDLastSave="0" documentId="10_ncr:100000_{3A9180FE-E373-4702-BDF5-3EFED9270C32}" xr6:coauthVersionLast="31" xr6:coauthVersionMax="31" xr10:uidLastSave="{00000000-0000-0000-0000-000000000000}"/>
  <bookViews>
    <workbookView xWindow="120" yWindow="90" windowWidth="28575" windowHeight="14505" activeTab="1" xr2:uid="{00000000-000D-0000-FFFF-FFFF00000000}"/>
  </bookViews>
  <sheets>
    <sheet name="Instructions" sheetId="2" r:id="rId1"/>
    <sheet name="Blank Time Chart" sheetId="3" r:id="rId2"/>
    <sheet name="Example Time Chart" sheetId="4" r:id="rId3"/>
  </sheets>
  <definedNames>
    <definedName name="_xlnm.Print_Area" localSheetId="1">'Blank Time Chart'!$A$1:$AD$68</definedName>
    <definedName name="_xlnm.Print_Area" localSheetId="2">'Example Time Chart'!$A$1:$AD$68</definedName>
  </definedNames>
  <calcPr calcId="179017"/>
</workbook>
</file>

<file path=xl/calcChain.xml><?xml version="1.0" encoding="utf-8"?>
<calcChain xmlns="http://schemas.openxmlformats.org/spreadsheetml/2006/main">
  <c r="C55" i="3" l="1"/>
  <c r="C56" i="3"/>
  <c r="C57" i="3"/>
  <c r="C58" i="3"/>
  <c r="C59" i="3"/>
  <c r="B55" i="3"/>
  <c r="B56" i="3"/>
  <c r="B57" i="3"/>
  <c r="B58" i="3"/>
  <c r="B59" i="3"/>
  <c r="B60" i="3"/>
  <c r="C64" i="3" l="1"/>
  <c r="G31" i="4" l="1"/>
  <c r="F31" i="4"/>
  <c r="E31" i="4"/>
  <c r="D31" i="4"/>
  <c r="C31" i="4"/>
  <c r="G31" i="3"/>
  <c r="F31" i="3"/>
  <c r="E31" i="3"/>
  <c r="D31" i="3"/>
  <c r="C31" i="3"/>
  <c r="AI34" i="3"/>
  <c r="AI35" i="3"/>
  <c r="AI36" i="3"/>
  <c r="AI37" i="3"/>
  <c r="AI38" i="3"/>
  <c r="AI39" i="3"/>
  <c r="AI40" i="3"/>
  <c r="AI41" i="3"/>
  <c r="AI42" i="3"/>
  <c r="AI43" i="3"/>
  <c r="AI44" i="3"/>
  <c r="AI45" i="3"/>
  <c r="AI46" i="3"/>
  <c r="AI47" i="3"/>
  <c r="AI48" i="3"/>
  <c r="AI49" i="3"/>
  <c r="AI50" i="3"/>
  <c r="AI51" i="3"/>
  <c r="AI32" i="3"/>
  <c r="V33" i="3"/>
  <c r="V40" i="3"/>
  <c r="V43" i="3"/>
  <c r="V45" i="3"/>
  <c r="V46" i="3"/>
  <c r="V47" i="3"/>
  <c r="V48" i="3"/>
  <c r="V49" i="3"/>
  <c r="V50" i="3"/>
  <c r="V51" i="3"/>
  <c r="C62" i="3"/>
  <c r="C62" i="4"/>
  <c r="C65" i="4"/>
  <c r="B65" i="4"/>
  <c r="D65" i="4" s="1"/>
  <c r="C64" i="4"/>
  <c r="B64" i="4"/>
  <c r="C63" i="4"/>
  <c r="B63" i="4"/>
  <c r="G63" i="4" s="1"/>
  <c r="I63" i="4" s="1"/>
  <c r="B62" i="4"/>
  <c r="C61" i="4"/>
  <c r="B61" i="4"/>
  <c r="C60" i="4"/>
  <c r="B60" i="4"/>
  <c r="G60" i="4" s="1"/>
  <c r="I60" i="4" s="1"/>
  <c r="C59" i="4"/>
  <c r="B59" i="4"/>
  <c r="G59" i="4" s="1"/>
  <c r="I59" i="4" s="1"/>
  <c r="C58" i="4"/>
  <c r="B58" i="4"/>
  <c r="C57" i="4"/>
  <c r="G57" i="4" s="1"/>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N41" i="3"/>
  <c r="N42" i="3"/>
  <c r="N43" i="3"/>
  <c r="N44" i="3"/>
  <c r="N45" i="3"/>
  <c r="N46" i="3"/>
  <c r="N47" i="3"/>
  <c r="N48" i="3"/>
  <c r="N49" i="3"/>
  <c r="N50" i="3"/>
  <c r="N51" i="3"/>
  <c r="L33" i="3"/>
  <c r="L34" i="3"/>
  <c r="V34" i="3" s="1"/>
  <c r="L35" i="3"/>
  <c r="V35" i="3" s="1"/>
  <c r="L36" i="3"/>
  <c r="V36" i="3" s="1"/>
  <c r="L37" i="3"/>
  <c r="V37" i="3" s="1"/>
  <c r="L38" i="3"/>
  <c r="V38" i="3" s="1"/>
  <c r="L39" i="3"/>
  <c r="V39" i="3" s="1"/>
  <c r="L40" i="3"/>
  <c r="L41" i="3"/>
  <c r="V41" i="3" s="1"/>
  <c r="L42" i="3"/>
  <c r="V42" i="3" s="1"/>
  <c r="L43" i="3"/>
  <c r="L44" i="3"/>
  <c r="V44" i="3" s="1"/>
  <c r="L45" i="3"/>
  <c r="L46" i="3"/>
  <c r="L47" i="3"/>
  <c r="L48" i="3"/>
  <c r="L49" i="3"/>
  <c r="L50" i="3"/>
  <c r="L51" i="3"/>
  <c r="T32" i="3"/>
  <c r="R32" i="3"/>
  <c r="P32" i="3"/>
  <c r="N32" i="3"/>
  <c r="L32" i="3"/>
  <c r="V32" i="3" s="1"/>
  <c r="C63" i="3"/>
  <c r="C60" i="3"/>
  <c r="C61" i="3"/>
  <c r="G61" i="3" s="1"/>
  <c r="I61" i="3" s="1"/>
  <c r="B64" i="3"/>
  <c r="D64" i="3" s="1"/>
  <c r="B63" i="3"/>
  <c r="B62" i="3"/>
  <c r="B61" i="3"/>
  <c r="D59" i="3"/>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AH40" i="3"/>
  <c r="X40" i="3"/>
  <c r="H40" i="3"/>
  <c r="AK39" i="3"/>
  <c r="AG39" i="3"/>
  <c r="AD39" i="3"/>
  <c r="H39" i="3"/>
  <c r="AK38" i="3"/>
  <c r="AG38" i="3"/>
  <c r="AD38" i="3"/>
  <c r="H38" i="3"/>
  <c r="AK37" i="3"/>
  <c r="AG37" i="3"/>
  <c r="AD37" i="3"/>
  <c r="H37" i="3"/>
  <c r="AK36" i="3"/>
  <c r="AG36" i="3"/>
  <c r="AD36" i="3"/>
  <c r="Z36" i="3"/>
  <c r="H36" i="3"/>
  <c r="AK35" i="3"/>
  <c r="AG35" i="3"/>
  <c r="AD35" i="3"/>
  <c r="H35" i="3"/>
  <c r="AK34" i="3"/>
  <c r="AG34" i="3"/>
  <c r="AD34" i="3"/>
  <c r="H34" i="3"/>
  <c r="AK33" i="3"/>
  <c r="AH33" i="3"/>
  <c r="AD33" i="3"/>
  <c r="AB33" i="3"/>
  <c r="X33" i="3"/>
  <c r="AI33" i="3" s="1"/>
  <c r="H33" i="3"/>
  <c r="AK32" i="3"/>
  <c r="AG32" i="3"/>
  <c r="AD32" i="3"/>
  <c r="H32" i="3"/>
  <c r="G62" i="3" l="1"/>
  <c r="I62" i="3" s="1"/>
  <c r="G65" i="3"/>
  <c r="I65" i="3" s="1"/>
  <c r="D65" i="3"/>
  <c r="D66" i="3"/>
  <c r="G66" i="3"/>
  <c r="I66" i="3" s="1"/>
  <c r="G60" i="3"/>
  <c r="I60" i="3" s="1"/>
  <c r="G58" i="4"/>
  <c r="I58" i="4" s="1"/>
  <c r="G62" i="4"/>
  <c r="I62" i="4" s="1"/>
  <c r="G59" i="3"/>
  <c r="I59" i="3" s="1"/>
  <c r="G55" i="3"/>
  <c r="I55" i="3" s="1"/>
  <c r="J55" i="3" s="1"/>
  <c r="D63" i="3"/>
  <c r="D62" i="3"/>
  <c r="AG33" i="4"/>
  <c r="V33" i="4"/>
  <c r="W32" i="4" s="1"/>
  <c r="AI40" i="4"/>
  <c r="Z40" i="4"/>
  <c r="AA40" i="4" s="1"/>
  <c r="D57" i="3"/>
  <c r="G61" i="4"/>
  <c r="I61" i="4" s="1"/>
  <c r="G63" i="3"/>
  <c r="I63" i="3" s="1"/>
  <c r="G57" i="3"/>
  <c r="I57" i="3" s="1"/>
  <c r="D56" i="3"/>
  <c r="G58" i="3"/>
  <c r="I58" i="3" s="1"/>
  <c r="G64" i="4"/>
  <c r="I64" i="4" s="1"/>
  <c r="J56" i="4"/>
  <c r="J57" i="4" s="1"/>
  <c r="J58" i="4" s="1"/>
  <c r="J59" i="4" s="1"/>
  <c r="J60" i="4" s="1"/>
  <c r="G66" i="4"/>
  <c r="I66" i="4" s="1"/>
  <c r="G65" i="4"/>
  <c r="I65" i="4" s="1"/>
  <c r="D55" i="4"/>
  <c r="E55" i="4" s="1"/>
  <c r="D57" i="4"/>
  <c r="D59" i="4"/>
  <c r="D61" i="4"/>
  <c r="D63" i="4"/>
  <c r="D64" i="4"/>
  <c r="D56" i="4"/>
  <c r="D58" i="4"/>
  <c r="D60" i="4"/>
  <c r="D62" i="4"/>
  <c r="D66" i="4"/>
  <c r="D61" i="3"/>
  <c r="G64" i="3"/>
  <c r="I64" i="3" s="1"/>
  <c r="G56" i="3"/>
  <c r="I56" i="3" s="1"/>
  <c r="D58" i="3"/>
  <c r="D60" i="3"/>
  <c r="D55" i="3"/>
  <c r="E55" i="3" s="1"/>
  <c r="AG33" i="3"/>
  <c r="Z40" i="3"/>
  <c r="E56" i="3" l="1"/>
  <c r="E57" i="3" s="1"/>
  <c r="E58" i="3" s="1"/>
  <c r="E59" i="3" s="1"/>
  <c r="E60" i="3" s="1"/>
  <c r="E61" i="3" s="1"/>
  <c r="E62" i="3" s="1"/>
  <c r="E63" i="3" s="1"/>
  <c r="E64" i="3" s="1"/>
  <c r="J61" i="4"/>
  <c r="J62" i="4" s="1"/>
  <c r="J63" i="4" s="1"/>
  <c r="J64" i="4" s="1"/>
  <c r="J56" i="3"/>
  <c r="J57" i="3" s="1"/>
  <c r="J58" i="3" s="1"/>
  <c r="J59" i="3" s="1"/>
  <c r="J60" i="3" s="1"/>
  <c r="J61" i="3" s="1"/>
  <c r="J62" i="3" s="1"/>
  <c r="J63" i="3" s="1"/>
  <c r="J64" i="3" s="1"/>
  <c r="AB40" i="4"/>
  <c r="AJ40" i="4"/>
  <c r="J65" i="4"/>
  <c r="J66" i="4" s="1"/>
  <c r="AB64" i="4" s="1"/>
  <c r="X32" i="4"/>
  <c r="AH32" i="4"/>
  <c r="E56" i="4"/>
  <c r="E57" i="4" s="1"/>
  <c r="E58" i="4" s="1"/>
  <c r="E59" i="4" s="1"/>
  <c r="E60" i="4" s="1"/>
  <c r="E61" i="4" s="1"/>
  <c r="E62" i="4" s="1"/>
  <c r="E63" i="4" s="1"/>
  <c r="E64" i="4" s="1"/>
  <c r="E65" i="4" s="1"/>
  <c r="E66" i="4" s="1"/>
  <c r="AB63" i="4" s="1"/>
  <c r="AB40" i="3"/>
  <c r="AJ40" i="3"/>
  <c r="AH32" i="3"/>
  <c r="X32" i="3"/>
  <c r="AB64" i="3" l="1"/>
  <c r="J65" i="3"/>
  <c r="J66" i="3" s="1"/>
  <c r="AB63" i="3"/>
  <c r="E65" i="3"/>
  <c r="E66" i="3" s="1"/>
  <c r="W34" i="4"/>
  <c r="W35" i="4"/>
  <c r="X34" i="3"/>
  <c r="AH34" i="3"/>
  <c r="AH35" i="3"/>
  <c r="X35" i="3"/>
  <c r="AH35" i="4" l="1"/>
  <c r="X35" i="4"/>
  <c r="W36" i="4" s="1"/>
  <c r="X34" i="4"/>
  <c r="W37" i="4" s="1"/>
  <c r="AH34" i="4"/>
  <c r="AH36" i="3"/>
  <c r="X36" i="3"/>
  <c r="X37" i="3"/>
  <c r="AH37" i="3"/>
  <c r="X37" i="4" l="1"/>
  <c r="W38" i="4" s="1"/>
  <c r="AH37" i="4"/>
  <c r="AH36" i="4"/>
  <c r="X36" i="4"/>
  <c r="AH38" i="3"/>
  <c r="X38" i="3"/>
  <c r="AH38" i="4" l="1"/>
  <c r="X38" i="4"/>
  <c r="W39" i="4" s="1"/>
  <c r="X39" i="3"/>
  <c r="AH39" i="3"/>
  <c r="X39" i="4" l="1"/>
  <c r="W41" i="4" s="1"/>
  <c r="AH39" i="4"/>
  <c r="AH41" i="3"/>
  <c r="X41" i="3"/>
  <c r="X41" i="4" l="1"/>
  <c r="W42" i="4" s="1"/>
  <c r="AH41" i="4"/>
  <c r="X42" i="3"/>
  <c r="AH42" i="3"/>
  <c r="AH42" i="4" l="1"/>
  <c r="X42" i="4"/>
  <c r="W43" i="4" s="1"/>
  <c r="AH43" i="3"/>
  <c r="X43" i="3"/>
  <c r="X43" i="4" l="1"/>
  <c r="W44" i="4" s="1"/>
  <c r="AH43" i="4"/>
  <c r="X44" i="3"/>
  <c r="AH44" i="3"/>
  <c r="X44" i="4" l="1"/>
  <c r="W45" i="4" s="1"/>
  <c r="AH44" i="4"/>
  <c r="AH45" i="3"/>
  <c r="X45" i="3"/>
  <c r="X45" i="4" l="1"/>
  <c r="W46" i="4" s="1"/>
  <c r="AH45" i="4"/>
  <c r="AH46" i="3"/>
  <c r="X46" i="3"/>
  <c r="X46" i="4" l="1"/>
  <c r="W47" i="4" s="1"/>
  <c r="AH46" i="4"/>
  <c r="AH47" i="3"/>
  <c r="X47" i="3"/>
  <c r="X47" i="4" l="1"/>
  <c r="W48" i="4" s="1"/>
  <c r="AH47" i="4"/>
  <c r="AH48" i="3"/>
  <c r="X48" i="3"/>
  <c r="X48" i="4" l="1"/>
  <c r="Y32" i="4" s="1"/>
  <c r="AH48" i="4"/>
  <c r="Z32" i="3"/>
  <c r="AI32" i="4" l="1"/>
  <c r="Z32" i="4"/>
  <c r="Y34" i="4" s="1"/>
  <c r="Z34" i="3"/>
  <c r="AI34" i="4" l="1"/>
  <c r="Z34" i="4"/>
  <c r="Y35" i="4" s="1"/>
  <c r="Z35" i="3"/>
  <c r="AI35" i="4" l="1"/>
  <c r="Z35" i="4"/>
  <c r="Y37" i="4" s="1"/>
  <c r="Z37" i="3"/>
  <c r="Z37" i="4" l="1"/>
  <c r="Y38" i="4" s="1"/>
  <c r="AI37" i="4"/>
  <c r="Z38" i="3"/>
  <c r="AI38" i="4" l="1"/>
  <c r="Z38" i="4"/>
  <c r="Y39" i="4" s="1"/>
  <c r="Z39" i="3"/>
  <c r="AI39" i="4" l="1"/>
  <c r="Z39" i="4"/>
  <c r="Y33" i="4" s="1"/>
  <c r="Z33" i="3"/>
  <c r="AJ33" i="3" s="1"/>
  <c r="Z33" i="4" l="1"/>
  <c r="AA32" i="4" s="1"/>
  <c r="AI33" i="4"/>
  <c r="AJ32" i="3"/>
  <c r="AB32" i="3"/>
  <c r="AB32" i="4" l="1"/>
  <c r="AA34" i="4" s="1"/>
  <c r="AJ32" i="4"/>
  <c r="AB34" i="3"/>
  <c r="AJ34" i="3"/>
  <c r="AJ34" i="4" l="1"/>
  <c r="AB34" i="4"/>
  <c r="AA35" i="4" s="1"/>
  <c r="AJ35" i="3"/>
  <c r="AB35" i="3"/>
  <c r="AJ35" i="4" l="1"/>
  <c r="AB35" i="4"/>
  <c r="AA36" i="4" s="1"/>
  <c r="AJ36" i="3"/>
  <c r="AB36" i="3"/>
  <c r="AB36" i="4" l="1"/>
  <c r="AA37" i="4" s="1"/>
  <c r="AJ36" i="4"/>
  <c r="AB37" i="3"/>
  <c r="AJ37" i="3"/>
  <c r="AB37" i="4" l="1"/>
  <c r="AA38" i="4" s="1"/>
  <c r="AJ37" i="4"/>
  <c r="AJ38" i="3"/>
  <c r="AB38" i="3"/>
  <c r="AB38" i="4" l="1"/>
  <c r="AA39" i="4" s="1"/>
  <c r="AJ38" i="4"/>
  <c r="AB39" i="3"/>
  <c r="AJ39" i="3"/>
  <c r="AJ39" i="4" l="1"/>
  <c r="AB39" i="4"/>
  <c r="AA41" i="4" s="1"/>
  <c r="AJ41" i="3"/>
  <c r="AB41" i="3"/>
  <c r="AJ41" i="4" l="1"/>
  <c r="AB41" i="4"/>
  <c r="AA42" i="4" s="1"/>
  <c r="AJ42" i="3"/>
  <c r="AB42" i="3"/>
  <c r="AJ42" i="4" l="1"/>
  <c r="AB42" i="4"/>
  <c r="AA43" i="4" s="1"/>
  <c r="AJ43" i="3"/>
  <c r="AB43" i="3"/>
  <c r="AJ43" i="4" l="1"/>
  <c r="AB43" i="4"/>
  <c r="AA44" i="4" s="1"/>
  <c r="AJ44" i="3"/>
  <c r="AB44" i="3"/>
  <c r="AJ44" i="4" l="1"/>
  <c r="AB44" i="4"/>
  <c r="AA45" i="4" s="1"/>
  <c r="AJ45" i="3"/>
  <c r="AB45" i="3"/>
  <c r="AJ45" i="4" l="1"/>
  <c r="AB45" i="4"/>
  <c r="AA46" i="4" s="1"/>
  <c r="AJ46" i="3"/>
  <c r="AB46" i="3"/>
  <c r="AJ46" i="4" l="1"/>
  <c r="AB46" i="4"/>
  <c r="AA47" i="4" s="1"/>
  <c r="AJ47" i="3"/>
  <c r="AB47" i="3"/>
  <c r="AB47" i="4" l="1"/>
  <c r="AA48" i="4" s="1"/>
  <c r="AJ47" i="4"/>
  <c r="AJ48" i="3"/>
  <c r="AB48" i="3"/>
  <c r="AJ48" i="4" l="1"/>
  <c r="AB48" i="4"/>
  <c r="AC41" i="4" s="1"/>
  <c r="AD41" i="3"/>
  <c r="AK41" i="3"/>
  <c r="AK41" i="4" l="1"/>
  <c r="AD41" i="4"/>
  <c r="AC42" i="4" s="1"/>
  <c r="AK42" i="3"/>
  <c r="AD42" i="3"/>
  <c r="AK42" i="4" l="1"/>
  <c r="AD42" i="4"/>
  <c r="AC43" i="4" s="1"/>
  <c r="AD43" i="3"/>
  <c r="AK43" i="3"/>
  <c r="AK43" i="4" l="1"/>
  <c r="AD43" i="4"/>
  <c r="AC44" i="4" s="1"/>
  <c r="AK44" i="3"/>
  <c r="AD44" i="3"/>
  <c r="AD44" i="4" l="1"/>
  <c r="AC45" i="4" s="1"/>
  <c r="AK44" i="4"/>
  <c r="AD45" i="3"/>
  <c r="AK45" i="3"/>
  <c r="AK45" i="4" l="1"/>
  <c r="AD45" i="4"/>
</calcChain>
</file>

<file path=xl/sharedStrings.xml><?xml version="1.0" encoding="utf-8"?>
<sst xmlns="http://schemas.openxmlformats.org/spreadsheetml/2006/main" count="392" uniqueCount="138">
  <si>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</si>
  <si>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</si>
  <si>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</si>
  <si>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</si>
  <si>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</si>
  <si>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</si>
  <si>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</si>
  <si>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</si>
  <si>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</si>
  <si>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</si>
  <si>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</si>
  <si>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</si>
  <si>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</si>
  <si>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</si>
  <si>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</si>
  <si>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</si>
  <si>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</si>
  <si>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</si>
  <si>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</si>
  <si>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</si>
  <si>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</si>
  <si>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</si>
  <si>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</si>
  <si>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</si>
  <si>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</si>
  <si>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</si>
  <si>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</si>
  <si>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</si>
  <si>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</si>
  <si>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</si>
  <si>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</si>
  <si>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</si>
  <si>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</si>
  <si>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</si>
  <si>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</si>
  <si>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</si>
  <si>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</si>
  <si>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</si>
  <si>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</si>
  <si>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</si>
  <si>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</si>
  <si>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</si>
  <si>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</si>
  <si>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</si>
  <si>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</si>
  <si>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</si>
  <si>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</si>
  <si>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</si>
  <si>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</si>
  <si>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</si>
  <si>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</si>
  <si>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</si>
  <si>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</si>
  <si>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</si>
  <si>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</si>
  <si>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</si>
  <si>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</si>
  <si>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</si>
  <si>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</si>
  <si>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</si>
  <si>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</si>
  <si>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</si>
  <si>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</si>
  <si>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</si>
  <si>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</si>
  <si>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</si>
  <si>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</si>
  <si>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</si>
  <si>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</si>
  <si>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</si>
  <si>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</si>
  <si>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</si>
  <si>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</si>
  <si>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</si>
  <si>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</si>
  <si>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</si>
  <si>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</si>
  <si>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</si>
  <si>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</si>
  <si>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</si>
  <si>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</si>
  <si>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</si>
  <si>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</si>
  <si>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</si>
  <si>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</si>
  <si>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</si>
  <si>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</si>
  <si>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</si>
  <si>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</si>
  <si>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</si>
  <si>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</si>
  <si>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</si>
  <si>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</si>
  <si>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</si>
  <si>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</si>
  <si>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</si>
  <si>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</si>
  <si>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</si>
  <si>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</si>
  <si>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</si>
  <si>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</si>
  <si>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</si>
  <si>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</si>
  <si>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</si>
  <si>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</si>
  <si>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</si>
  <si>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</si>
  <si>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Clearing and Grubbing</t>
  </si>
  <si>
    <t>Bridge</t>
  </si>
  <si>
    <t>Elmhurst</t>
  </si>
  <si>
    <t>STA</t>
  </si>
  <si>
    <t>Construct Median Piers</t>
  </si>
  <si>
    <t>EACH</t>
  </si>
  <si>
    <t>Bridge Removal</t>
  </si>
  <si>
    <t>Excavation</t>
  </si>
  <si>
    <t>CY</t>
  </si>
  <si>
    <t>Base Aggregate Dense</t>
  </si>
  <si>
    <t>TON</t>
  </si>
  <si>
    <t>Retaining Walls</t>
  </si>
  <si>
    <t>SF</t>
  </si>
  <si>
    <t>Base Aggregate Dense Shld</t>
  </si>
  <si>
    <t>Excavation for Structures</t>
  </si>
  <si>
    <t>Substructure</t>
  </si>
  <si>
    <t>Girder Placement</t>
  </si>
  <si>
    <t>TONS</t>
  </si>
  <si>
    <t>Superstructure</t>
  </si>
  <si>
    <t>LS</t>
  </si>
  <si>
    <t>Asphalt</t>
  </si>
  <si>
    <t>Restoration</t>
  </si>
  <si>
    <t>SY</t>
  </si>
  <si>
    <t>1060-10-70</t>
  </si>
  <si>
    <t>Bridge Replacement</t>
  </si>
  <si>
    <t>IH 94</t>
  </si>
  <si>
    <t>Waukesha</t>
  </si>
  <si>
    <t>IH 94 East West Freeway</t>
  </si>
  <si>
    <t>Elmhurst Road Overpass (B-67-0059)</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</si>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</sst>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0">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3">
    <cellStyle name="Hyperlink" xfId="2" builtinId="8"/>
    <cellStyle name="Normal" xfId="0" builtinId="0"/>
    <cellStyle name="Normal 2" xfId="1" xr:uid="{00000000-0005-0000-0000-000002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Chart'!$AG$31:$AG$51</c:f>
              <c:numCache>
                <c:formatCode>General</c:formatCode>
                <c:ptCount val="21"/>
                <c:pt idx="0">
                  <c:v>0</c:v>
                </c:pt>
                <c:pt idx="1">
                  <c:v>8</c:v>
                </c:pt>
                <c:pt idx="2">
                  <c:v>10</c:v>
                </c:pt>
                <c:pt idx="3">
                  <c:v>14</c:v>
                </c:pt>
                <c:pt idx="4">
                  <c:v>0</c:v>
                </c:pt>
                <c:pt idx="5">
                  <c:v>28</c:v>
                </c:pt>
                <c:pt idx="6">
                  <c:v>36</c:v>
                </c:pt>
                <c:pt idx="7">
                  <c:v>56</c:v>
                </c:pt>
                <c:pt idx="8">
                  <c:v>80</c:v>
                </c:pt>
                <c:pt idx="9">
                  <c:v>0</c:v>
                </c:pt>
                <c:pt idx="10">
                  <c:v>82</c:v>
                </c:pt>
                <c:pt idx="11">
                  <c:v>138</c:v>
                </c:pt>
                <c:pt idx="12">
                  <c:v>0</c:v>
                </c:pt>
                <c:pt idx="13">
                  <c:v>139</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E26-4BFB-8A14-E3DADE2EA736}"/>
            </c:ext>
          </c:extLst>
        </c:ser>
        <c:ser>
          <c:idx val="1"/>
          <c:order val="1"/>
          <c:tx>
            <c:strRef>
              <c:f>'Blank Time Chart'!$U$30:$V$30</c:f>
              <c:strCache>
                <c:ptCount val="1"/>
                <c:pt idx="0">
                  <c:v>Bridge</c:v>
                </c:pt>
              </c:strCache>
            </c:strRef>
          </c:tx>
          <c:spPr>
            <a:solidFill>
              <a:srgbClr val="000000"/>
            </a:solidFill>
            <a:ln w="12700">
              <a:solidFill>
                <a:srgbClr val="000000"/>
              </a:solidFill>
              <a:prstDash val="solid"/>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Chart'!$L$31:$L$51</c:f>
              <c:numCache>
                <c:formatCode>General</c:formatCode>
                <c:ptCount val="21"/>
                <c:pt idx="1">
                  <c:v>2</c:v>
                </c:pt>
                <c:pt idx="2">
                  <c:v>4</c:v>
                </c:pt>
                <c:pt idx="3">
                  <c:v>14</c:v>
                </c:pt>
                <c:pt idx="4">
                  <c:v>0</c:v>
                </c:pt>
                <c:pt idx="5">
                  <c:v>8</c:v>
                </c:pt>
                <c:pt idx="6">
                  <c:v>20</c:v>
                </c:pt>
                <c:pt idx="7">
                  <c:v>24</c:v>
                </c:pt>
                <c:pt idx="8">
                  <c:v>2</c:v>
                </c:pt>
                <c:pt idx="9">
                  <c:v>0</c:v>
                </c:pt>
                <c:pt idx="10">
                  <c:v>56</c:v>
                </c:pt>
                <c:pt idx="11">
                  <c:v>1</c:v>
                </c:pt>
                <c:pt idx="12">
                  <c:v>0</c:v>
                </c:pt>
                <c:pt idx="13">
                  <c:v>7</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E26-4BFB-8A14-E3DADE2EA736}"/>
            </c:ext>
          </c:extLst>
        </c:ser>
        <c:ser>
          <c:idx val="2"/>
          <c:order val="2"/>
          <c:tx>
            <c:v>Begin Stage 2</c:v>
          </c:tx>
          <c:spPr>
            <a:noFill/>
            <a:ln w="25400">
              <a:noFill/>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Chart'!$AH$31:$AH$51</c:f>
              <c:numCache>
                <c:formatCode>General</c:formatCode>
                <c:ptCount val="21"/>
                <c:pt idx="0">
                  <c:v>0</c:v>
                </c:pt>
                <c:pt idx="1">
                  <c:v>50</c:v>
                </c:pt>
                <c:pt idx="2">
                  <c:v>0</c:v>
                </c:pt>
                <c:pt idx="3">
                  <c:v>0</c:v>
                </c:pt>
                <c:pt idx="4">
                  <c:v>61</c:v>
                </c:pt>
                <c:pt idx="5">
                  <c:v>0</c:v>
                </c:pt>
                <c:pt idx="6">
                  <c:v>0</c:v>
                </c:pt>
                <c:pt idx="7">
                  <c:v>0</c:v>
                </c:pt>
                <c:pt idx="8">
                  <c:v>0</c:v>
                </c:pt>
                <c:pt idx="9">
                  <c:v>68</c:v>
                </c:pt>
                <c:pt idx="10">
                  <c:v>0</c:v>
                </c:pt>
                <c:pt idx="11">
                  <c:v>0</c:v>
                </c:pt>
                <c:pt idx="12">
                  <c:v>71</c:v>
                </c:pt>
                <c:pt idx="13">
                  <c:v>0</c:v>
                </c:pt>
                <c:pt idx="14">
                  <c:v>72</c:v>
                </c:pt>
                <c:pt idx="15">
                  <c:v>0</c:v>
                </c:pt>
                <c:pt idx="16">
                  <c:v>0</c:v>
                </c:pt>
                <c:pt idx="17">
                  <c:v>0</c:v>
                </c:pt>
                <c:pt idx="18">
                  <c:v>0</c:v>
                </c:pt>
                <c:pt idx="19">
                  <c:v>0</c:v>
                </c:pt>
                <c:pt idx="20">
                  <c:v>0</c:v>
                </c:pt>
              </c:numCache>
            </c:numRef>
          </c:val>
          <c:extLst>
            <c:ext xmlns:c16="http://schemas.microsoft.com/office/drawing/2014/chart" uri="{C3380CC4-5D6E-409C-BE32-E72D297353CC}">
              <c16:uniqueId val="{00000002-3E26-4BFB-8A14-E3DADE2EA736}"/>
            </c:ext>
          </c:extLst>
        </c:ser>
        <c:ser>
          <c:idx val="3"/>
          <c:order val="3"/>
          <c:tx>
            <c:strRef>
              <c:f>'Blank Time Chart'!$W$30:$X$30</c:f>
              <c:strCache>
                <c:ptCount val="1"/>
                <c:pt idx="0">
                  <c:v>Elmhurst</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Chart'!$N$31:$N$51</c:f>
              <c:numCache>
                <c:formatCode>General</c:formatCode>
                <c:ptCount val="21"/>
                <c:pt idx="1">
                  <c:v>1</c:v>
                </c:pt>
                <c:pt idx="2">
                  <c:v>0</c:v>
                </c:pt>
                <c:pt idx="3">
                  <c:v>0</c:v>
                </c:pt>
                <c:pt idx="4">
                  <c:v>7</c:v>
                </c:pt>
                <c:pt idx="5">
                  <c:v>0</c:v>
                </c:pt>
                <c:pt idx="6">
                  <c:v>0</c:v>
                </c:pt>
                <c:pt idx="7">
                  <c:v>0</c:v>
                </c:pt>
                <c:pt idx="8">
                  <c:v>0</c:v>
                </c:pt>
                <c:pt idx="9">
                  <c:v>3</c:v>
                </c:pt>
                <c:pt idx="10">
                  <c:v>0</c:v>
                </c:pt>
                <c:pt idx="11">
                  <c:v>0</c:v>
                </c:pt>
                <c:pt idx="12">
                  <c:v>1</c:v>
                </c:pt>
                <c:pt idx="13">
                  <c:v>0</c:v>
                </c:pt>
                <c:pt idx="14">
                  <c:v>12</c:v>
                </c:pt>
                <c:pt idx="15">
                  <c:v>0</c:v>
                </c:pt>
                <c:pt idx="16">
                  <c:v>0</c:v>
                </c:pt>
                <c:pt idx="17">
                  <c:v>0</c:v>
                </c:pt>
                <c:pt idx="18">
                  <c:v>0</c:v>
                </c:pt>
                <c:pt idx="19">
                  <c:v>0</c:v>
                </c:pt>
                <c:pt idx="20">
                  <c:v>0</c:v>
                </c:pt>
              </c:numCache>
            </c:numRef>
          </c:val>
          <c:extLst>
            <c:ext xmlns:c16="http://schemas.microsoft.com/office/drawing/2014/chart" uri="{C3380CC4-5D6E-409C-BE32-E72D297353CC}">
              <c16:uniqueId val="{00000003-3E26-4BFB-8A14-E3DADE2EA736}"/>
            </c:ext>
          </c:extLst>
        </c:ser>
        <c:ser>
          <c:idx val="4"/>
          <c:order val="4"/>
          <c:tx>
            <c:v>Begin Stage 3</c:v>
          </c:tx>
          <c:spPr>
            <a:noFill/>
            <a:ln w="25400">
              <a:noFill/>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3E26-4BFB-8A14-E3DADE2EA736}"/>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3E26-4BFB-8A14-E3DADE2EA736}"/>
            </c:ext>
          </c:extLst>
        </c:ser>
        <c:ser>
          <c:idx val="6"/>
          <c:order val="6"/>
          <c:tx>
            <c:v>Begin Stage 4</c:v>
          </c:tx>
          <c:spPr>
            <a:noFill/>
            <a:ln w="25400">
              <a:noFill/>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3E26-4BFB-8A14-E3DADE2EA736}"/>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3E26-4BFB-8A14-E3DADE2EA736}"/>
            </c:ext>
          </c:extLst>
        </c:ser>
        <c:ser>
          <c:idx val="20"/>
          <c:order val="8"/>
          <c:tx>
            <c:v>Begin Stage 5</c:v>
          </c:tx>
          <c:spPr>
            <a:noFill/>
            <a:ln w="25400">
              <a:noFill/>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3E26-4BFB-8A14-E3DADE2EA736}"/>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3E26-4BFB-8A14-E3DADE2EA736}"/>
            </c:ext>
          </c:extLst>
        </c:ser>
        <c:ser>
          <c:idx val="8"/>
          <c:order val="10"/>
          <c:tx>
            <c:strRef>
              <c:f>'Blank Time Chart'!$A$55</c:f>
              <c:strCache>
                <c:ptCount val="1"/>
                <c:pt idx="0">
                  <c:v>January</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Chart'!$I$55</c:f>
              <c:numCache>
                <c:formatCode>0</c:formatCode>
                <c:ptCount val="1"/>
                <c:pt idx="0">
                  <c:v>12</c:v>
                </c:pt>
              </c:numCache>
            </c:numRef>
          </c:val>
          <c:extLst>
            <c:ext xmlns:c16="http://schemas.microsoft.com/office/drawing/2014/chart" uri="{C3380CC4-5D6E-409C-BE32-E72D297353CC}">
              <c16:uniqueId val="{0000000A-3E26-4BFB-8A14-E3DADE2EA736}"/>
            </c:ext>
          </c:extLst>
        </c:ser>
        <c:ser>
          <c:idx val="9"/>
          <c:order val="11"/>
          <c:tx>
            <c:strRef>
              <c:f>'Blank Time Chart'!$A$56</c:f>
              <c:strCache>
                <c:ptCount val="1"/>
                <c:pt idx="0">
                  <c:v>February</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Chart'!$I$56</c:f>
              <c:numCache>
                <c:formatCode>0</c:formatCode>
                <c:ptCount val="1"/>
                <c:pt idx="0">
                  <c:v>13</c:v>
                </c:pt>
              </c:numCache>
            </c:numRef>
          </c:val>
          <c:extLst>
            <c:ext xmlns:c16="http://schemas.microsoft.com/office/drawing/2014/chart" uri="{C3380CC4-5D6E-409C-BE32-E72D297353CC}">
              <c16:uniqueId val="{0000000B-3E26-4BFB-8A14-E3DADE2EA736}"/>
            </c:ext>
          </c:extLst>
        </c:ser>
        <c:ser>
          <c:idx val="10"/>
          <c:order val="12"/>
          <c:tx>
            <c:strRef>
              <c:f>'Blank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Chart'!$I$57</c:f>
              <c:numCache>
                <c:formatCode>0</c:formatCode>
                <c:ptCount val="1"/>
                <c:pt idx="0">
                  <c:v>15</c:v>
                </c:pt>
              </c:numCache>
            </c:numRef>
          </c:val>
          <c:extLst>
            <c:ext xmlns:c16="http://schemas.microsoft.com/office/drawing/2014/chart" uri="{C3380CC4-5D6E-409C-BE32-E72D297353CC}">
              <c16:uniqueId val="{0000000C-3E26-4BFB-8A14-E3DADE2EA736}"/>
            </c:ext>
          </c:extLst>
        </c:ser>
        <c:ser>
          <c:idx val="11"/>
          <c:order val="13"/>
          <c:tx>
            <c:strRef>
              <c:f>'Blank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Chart'!$I$58</c:f>
              <c:numCache>
                <c:formatCode>0</c:formatCode>
                <c:ptCount val="1"/>
                <c:pt idx="0">
                  <c:v>17</c:v>
                </c:pt>
              </c:numCache>
            </c:numRef>
          </c:val>
          <c:extLst>
            <c:ext xmlns:c16="http://schemas.microsoft.com/office/drawing/2014/chart" uri="{C3380CC4-5D6E-409C-BE32-E72D297353CC}">
              <c16:uniqueId val="{0000000D-3E26-4BFB-8A14-E3DADE2EA736}"/>
            </c:ext>
          </c:extLst>
        </c:ser>
        <c:ser>
          <c:idx val="12"/>
          <c:order val="14"/>
          <c:tx>
            <c:strRef>
              <c:f>'Blank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Chart'!$I$59</c:f>
              <c:numCache>
                <c:formatCode>0</c:formatCode>
                <c:ptCount val="1"/>
                <c:pt idx="0">
                  <c:v>16</c:v>
                </c:pt>
              </c:numCache>
            </c:numRef>
          </c:val>
          <c:extLst>
            <c:ext xmlns:c16="http://schemas.microsoft.com/office/drawing/2014/chart" uri="{C3380CC4-5D6E-409C-BE32-E72D297353CC}">
              <c16:uniqueId val="{0000000E-3E26-4BFB-8A14-E3DADE2EA736}"/>
            </c:ext>
          </c:extLst>
        </c:ser>
        <c:ser>
          <c:idx val="13"/>
          <c:order val="15"/>
          <c:tx>
            <c:strRef>
              <c:f>'Blank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Chart'!$I$60</c:f>
              <c:numCache>
                <c:formatCode>0</c:formatCode>
                <c:ptCount val="1"/>
                <c:pt idx="0">
                  <c:v>18</c:v>
                </c:pt>
              </c:numCache>
            </c:numRef>
          </c:val>
          <c:extLst>
            <c:ext xmlns:c16="http://schemas.microsoft.com/office/drawing/2014/chart" uri="{C3380CC4-5D6E-409C-BE32-E72D297353CC}">
              <c16:uniqueId val="{0000000F-3E26-4BFB-8A14-E3DADE2EA736}"/>
            </c:ext>
          </c:extLst>
        </c:ser>
        <c:ser>
          <c:idx val="14"/>
          <c:order val="16"/>
          <c:tx>
            <c:strRef>
              <c:f>'Blank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Chart'!$I$61</c:f>
              <c:numCache>
                <c:formatCode>0</c:formatCode>
                <c:ptCount val="1"/>
                <c:pt idx="0">
                  <c:v>18</c:v>
                </c:pt>
              </c:numCache>
            </c:numRef>
          </c:val>
          <c:extLst>
            <c:ext xmlns:c16="http://schemas.microsoft.com/office/drawing/2014/chart" uri="{C3380CC4-5D6E-409C-BE32-E72D297353CC}">
              <c16:uniqueId val="{00000010-3E26-4BFB-8A14-E3DADE2EA736}"/>
            </c:ext>
          </c:extLst>
        </c:ser>
        <c:ser>
          <c:idx val="15"/>
          <c:order val="17"/>
          <c:tx>
            <c:strRef>
              <c:f>'Blank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Chart'!$I$62</c:f>
              <c:numCache>
                <c:formatCode>0</c:formatCode>
                <c:ptCount val="1"/>
                <c:pt idx="0">
                  <c:v>19</c:v>
                </c:pt>
              </c:numCache>
            </c:numRef>
          </c:val>
          <c:extLst>
            <c:ext xmlns:c16="http://schemas.microsoft.com/office/drawing/2014/chart" uri="{C3380CC4-5D6E-409C-BE32-E72D297353CC}">
              <c16:uniqueId val="{00000011-3E26-4BFB-8A14-E3DADE2EA736}"/>
            </c:ext>
          </c:extLst>
        </c:ser>
        <c:ser>
          <c:idx val="16"/>
          <c:order val="18"/>
          <c:tx>
            <c:strRef>
              <c:f>'Blank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Chart'!$I$63</c:f>
              <c:numCache>
                <c:formatCode>0</c:formatCode>
                <c:ptCount val="1"/>
                <c:pt idx="0">
                  <c:v>11</c:v>
                </c:pt>
              </c:numCache>
            </c:numRef>
          </c:val>
          <c:extLst>
            <c:ext xmlns:c16="http://schemas.microsoft.com/office/drawing/2014/chart" uri="{C3380CC4-5D6E-409C-BE32-E72D297353CC}">
              <c16:uniqueId val="{00000012-3E26-4BFB-8A14-E3DADE2EA736}"/>
            </c:ext>
          </c:extLst>
        </c:ser>
        <c:ser>
          <c:idx val="17"/>
          <c:order val="19"/>
          <c:tx>
            <c:strRef>
              <c:f>'Blank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Chart'!$I$64</c:f>
              <c:numCache>
                <c:formatCode>0</c:formatCode>
                <c:ptCount val="1"/>
                <c:pt idx="0">
                  <c:v>11</c:v>
                </c:pt>
              </c:numCache>
            </c:numRef>
          </c:val>
          <c:extLst>
            <c:ext xmlns:c16="http://schemas.microsoft.com/office/drawing/2014/chart" uri="{C3380CC4-5D6E-409C-BE32-E72D297353CC}">
              <c16:uniqueId val="{00000013-3E26-4BFB-8A14-E3DADE2EA736}"/>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Chart'!$I$65</c:f>
              <c:numCache>
                <c:formatCode>0</c:formatCode>
                <c:ptCount val="1"/>
                <c:pt idx="0">
                  <c:v>0</c:v>
                </c:pt>
              </c:numCache>
            </c:numRef>
          </c:val>
          <c:extLst>
            <c:ext xmlns:c16="http://schemas.microsoft.com/office/drawing/2014/chart" uri="{C3380CC4-5D6E-409C-BE32-E72D297353CC}">
              <c16:uniqueId val="{00000014-3E26-4BFB-8A14-E3DADE2EA736}"/>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5"/>
                <c:pt idx="1">
                  <c:v>Clearing and Grubbing</c:v>
                </c:pt>
                <c:pt idx="2">
                  <c:v>Bridge Removal</c:v>
                </c:pt>
                <c:pt idx="3">
                  <c:v>Construct Median Piers</c:v>
                </c:pt>
                <c:pt idx="4">
                  <c:v>Excavation</c:v>
                </c:pt>
                <c:pt idx="5">
                  <c:v>Excavation for Structures</c:v>
                </c:pt>
                <c:pt idx="6">
                  <c:v>Substructure</c:v>
                </c:pt>
                <c:pt idx="7">
                  <c:v>Retaining Walls</c:v>
                </c:pt>
                <c:pt idx="8">
                  <c:v>Girder Placement</c:v>
                </c:pt>
                <c:pt idx="9">
                  <c:v>Base Aggregate Dense</c:v>
                </c:pt>
                <c:pt idx="10">
                  <c:v>Superstructure</c:v>
                </c:pt>
                <c:pt idx="11">
                  <c:v>Base Aggregate Dense Shld</c:v>
                </c:pt>
                <c:pt idx="12">
                  <c:v>Asphalt</c:v>
                </c:pt>
                <c:pt idx="13">
                  <c:v>Restoration</c:v>
                </c:pt>
                <c:pt idx="14">
                  <c:v>Restoration</c:v>
                </c:pt>
              </c:strCache>
            </c:strRef>
          </c:cat>
          <c:val>
            <c:numRef>
              <c:f>'Blank Time Chart'!$I$66</c:f>
              <c:numCache>
                <c:formatCode>0</c:formatCode>
                <c:ptCount val="1"/>
                <c:pt idx="0">
                  <c:v>0</c:v>
                </c:pt>
              </c:numCache>
            </c:numRef>
          </c:val>
          <c:extLst>
            <c:ext xmlns:c16="http://schemas.microsoft.com/office/drawing/2014/chart" uri="{C3380CC4-5D6E-409C-BE32-E72D297353CC}">
              <c16:uniqueId val="{00000015-3E26-4BFB-8A14-E3DADE2EA736}"/>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D39-472D-8C4A-159CF2205016}"/>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D39-472D-8C4A-159CF2205016}"/>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CD39-472D-8C4A-159CF2205016}"/>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CD39-472D-8C4A-159CF2205016}"/>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CD39-472D-8C4A-159CF2205016}"/>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CD39-472D-8C4A-159CF2205016}"/>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CD39-472D-8C4A-159CF2205016}"/>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CD39-472D-8C4A-159CF2205016}"/>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CD39-472D-8C4A-159CF2205016}"/>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CD39-472D-8C4A-159CF2205016}"/>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CD39-472D-8C4A-159CF2205016}"/>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CD39-472D-8C4A-159CF2205016}"/>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CD39-472D-8C4A-159CF2205016}"/>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CD39-472D-8C4A-159CF2205016}"/>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CD39-472D-8C4A-159CF2205016}"/>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CD39-472D-8C4A-159CF2205016}"/>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CD39-472D-8C4A-159CF2205016}"/>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CD39-472D-8C4A-159CF2205016}"/>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CD39-472D-8C4A-159CF2205016}"/>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CD39-472D-8C4A-159CF2205016}"/>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CD39-472D-8C4A-159CF2205016}"/>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CD39-472D-8C4A-159CF2205016}"/>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workbookViewId="0">
      <selection activeCell="A29" sqref="A29"/>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zoomScale="80" zoomScaleNormal="80" zoomScalePageLayoutView="50" workbookViewId="0">
      <selection activeCell="AF60" sqref="AF60"/>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19" t="s">
        <v>78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1:36" ht="10.5" customHeight="1" x14ac:dyDescent="0.2">
      <c r="A2" s="120" t="s">
        <v>106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97" t="s">
        <v>130</v>
      </c>
      <c r="C4" s="97"/>
      <c r="E4" s="5" t="s">
        <v>75</v>
      </c>
      <c r="F4" s="97" t="s">
        <v>132</v>
      </c>
      <c r="G4" s="97"/>
      <c r="H4" s="6"/>
      <c r="J4" s="5" t="s">
        <v>73</v>
      </c>
      <c r="K4" s="97" t="s">
        <v>134</v>
      </c>
      <c r="L4" s="97"/>
      <c r="M4" s="97"/>
      <c r="N4" s="97"/>
      <c r="O4" s="97"/>
      <c r="P4" s="97"/>
      <c r="Q4" s="97"/>
      <c r="R4" s="97"/>
      <c r="S4" s="97"/>
      <c r="T4" s="97"/>
      <c r="U4" s="97"/>
      <c r="V4" s="97"/>
      <c r="AA4" s="5" t="s">
        <v>71</v>
      </c>
      <c r="AB4" s="72">
        <v>43963</v>
      </c>
      <c r="AC4" s="72"/>
      <c r="AD4" s="72"/>
    </row>
    <row r="5" spans="1:36" x14ac:dyDescent="0.2">
      <c r="A5" s="5" t="s">
        <v>70</v>
      </c>
      <c r="B5" s="97" t="s">
        <v>131</v>
      </c>
      <c r="C5" s="97"/>
      <c r="E5" s="5" t="s">
        <v>68</v>
      </c>
      <c r="F5" s="97" t="s">
        <v>133</v>
      </c>
      <c r="G5" s="97"/>
      <c r="J5" s="5" t="s">
        <v>66</v>
      </c>
      <c r="K5" s="97" t="s">
        <v>135</v>
      </c>
      <c r="L5" s="97"/>
      <c r="M5" s="97"/>
      <c r="N5" s="97"/>
      <c r="O5" s="97"/>
      <c r="P5" s="97"/>
      <c r="Q5" s="97"/>
      <c r="R5" s="97"/>
      <c r="S5" s="97"/>
      <c r="T5" s="97"/>
      <c r="U5" s="97"/>
      <c r="V5" s="97"/>
      <c r="AA5" s="5" t="s">
        <v>64</v>
      </c>
      <c r="AB5" s="72">
        <v>44200</v>
      </c>
      <c r="AC5" s="72"/>
      <c r="AD5" s="72"/>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18" t="s">
        <v>63</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row>
    <row r="30" spans="1:37" ht="15" customHeight="1" x14ac:dyDescent="0.2">
      <c r="A30" s="98" t="s">
        <v>62</v>
      </c>
      <c r="B30" s="99"/>
      <c r="C30" s="102" t="s">
        <v>61</v>
      </c>
      <c r="D30" s="103"/>
      <c r="E30" s="103"/>
      <c r="F30" s="103"/>
      <c r="G30" s="103"/>
      <c r="H30" s="104" t="s">
        <v>60</v>
      </c>
      <c r="I30" s="106" t="s">
        <v>59</v>
      </c>
      <c r="J30" s="108" t="s">
        <v>84</v>
      </c>
      <c r="K30" s="109"/>
      <c r="L30" s="112" t="s">
        <v>58</v>
      </c>
      <c r="M30" s="113"/>
      <c r="N30" s="113"/>
      <c r="O30" s="113"/>
      <c r="P30" s="113"/>
      <c r="Q30" s="113"/>
      <c r="R30" s="113"/>
      <c r="S30" s="113"/>
      <c r="T30" s="114"/>
      <c r="U30" s="95" t="s">
        <v>108</v>
      </c>
      <c r="V30" s="96"/>
      <c r="W30" s="95" t="s">
        <v>109</v>
      </c>
      <c r="X30" s="96"/>
      <c r="Y30" s="95" t="s">
        <v>55</v>
      </c>
      <c r="Z30" s="96"/>
      <c r="AA30" s="95" t="s">
        <v>54</v>
      </c>
      <c r="AB30" s="96"/>
      <c r="AC30" s="95" t="s">
        <v>53</v>
      </c>
      <c r="AD30" s="96"/>
      <c r="AJ30" s="7"/>
    </row>
    <row r="31" spans="1:37" ht="16.5" customHeight="1" x14ac:dyDescent="0.2">
      <c r="A31" s="100"/>
      <c r="B31" s="101"/>
      <c r="C31" s="9" t="str">
        <f>U30</f>
        <v>Bridge</v>
      </c>
      <c r="D31" s="9" t="str">
        <f>W30</f>
        <v>Elmhurst</v>
      </c>
      <c r="E31" s="9" t="str">
        <f>Y30</f>
        <v>Stage 3</v>
      </c>
      <c r="F31" s="9" t="str">
        <f>AA30</f>
        <v>Stage 4</v>
      </c>
      <c r="G31" s="10" t="str">
        <f>AC30</f>
        <v>Stage 5</v>
      </c>
      <c r="H31" s="105"/>
      <c r="I31" s="107"/>
      <c r="J31" s="110"/>
      <c r="K31" s="111"/>
      <c r="L31" s="115"/>
      <c r="M31" s="116"/>
      <c r="N31" s="116"/>
      <c r="O31" s="116"/>
      <c r="P31" s="116"/>
      <c r="Q31" s="116"/>
      <c r="R31" s="116"/>
      <c r="S31" s="116"/>
      <c r="T31" s="117"/>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93" t="s">
        <v>107</v>
      </c>
      <c r="B32" s="94"/>
      <c r="C32" s="17">
        <v>6</v>
      </c>
      <c r="D32" s="17">
        <v>3</v>
      </c>
      <c r="E32" s="17"/>
      <c r="F32" s="18"/>
      <c r="G32" s="17"/>
      <c r="H32" s="19">
        <f t="shared" ref="H32:H51" si="0">IF(AND(ISBLANK(C32),ISBLANK(D32),ISBLANK(E32),ISBLANK(F32),ISBLANK(G32)),"",SUM(C32:G32))</f>
        <v>9</v>
      </c>
      <c r="I32" s="20" t="s">
        <v>110</v>
      </c>
      <c r="J32" s="81">
        <v>4</v>
      </c>
      <c r="K32" s="82"/>
      <c r="L32" s="21">
        <f>IF(ISBLANK(C32),"",ROUNDUP(C32/$J32,0))</f>
        <v>2</v>
      </c>
      <c r="M32" s="22" t="s">
        <v>23</v>
      </c>
      <c r="N32" s="21">
        <f>IF(ISBLANK(D32),"",ROUNDUP(D32/$J32,0))</f>
        <v>1</v>
      </c>
      <c r="O32" s="22" t="s">
        <v>23</v>
      </c>
      <c r="P32" s="21" t="str">
        <f>IF(ISBLANK(E32),"",ROUNDUP(E32/$J32,0))</f>
        <v/>
      </c>
      <c r="Q32" s="22" t="s">
        <v>23</v>
      </c>
      <c r="R32" s="21" t="str">
        <f>IF(ISBLANK(F32),"",ROUNDUP(F32/$J32,0))</f>
        <v/>
      </c>
      <c r="S32" s="22" t="s">
        <v>23</v>
      </c>
      <c r="T32" s="21" t="str">
        <f>IF(ISBLANK(G32),"",ROUNDUP(G32/$J32,0))</f>
        <v/>
      </c>
      <c r="U32" s="23">
        <v>8</v>
      </c>
      <c r="V32" s="24">
        <f>IF(ISBLANK(U32),"",U32+L32)</f>
        <v>10</v>
      </c>
      <c r="W32" s="25">
        <v>60</v>
      </c>
      <c r="X32" s="26">
        <f t="shared" ref="X32:X51" si="1">IF(ISBLANK(W32),"",W32+N32)</f>
        <v>61</v>
      </c>
      <c r="Y32" s="25"/>
      <c r="Z32" s="26" t="str">
        <f t="shared" ref="Z32:Z51" si="2">IF(ISBLANK(Y32),"",Y32+P32)</f>
        <v/>
      </c>
      <c r="AA32" s="25"/>
      <c r="AB32" s="26" t="str">
        <f t="shared" ref="AB32:AB51" si="3">IF(ISBLANK(AA32),"",AA32+R32)</f>
        <v/>
      </c>
      <c r="AC32" s="25"/>
      <c r="AD32" s="26" t="str">
        <f t="shared" ref="AD32:AD51" si="4">IF(ISBLANK(AC32),"",AC32+T32)</f>
        <v/>
      </c>
      <c r="AE32" s="4" t="s">
        <v>46</v>
      </c>
      <c r="AG32" s="4">
        <f t="shared" ref="AG32:AG51" si="5">U32</f>
        <v>8</v>
      </c>
      <c r="AH32" s="27">
        <f t="shared" ref="AH32:AH51" si="6">IF(W32&gt;0,IF(V32="",W32,W32-V32),0)</f>
        <v>50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79" t="s">
        <v>113</v>
      </c>
      <c r="B33" s="80"/>
      <c r="C33" s="17">
        <v>1</v>
      </c>
      <c r="D33" s="17"/>
      <c r="E33" s="17"/>
      <c r="F33" s="18"/>
      <c r="G33" s="28"/>
      <c r="H33" s="19">
        <f t="shared" si="0"/>
        <v>1</v>
      </c>
      <c r="I33" s="20" t="s">
        <v>112</v>
      </c>
      <c r="J33" s="81">
        <v>0.25</v>
      </c>
      <c r="K33" s="82"/>
      <c r="L33" s="21">
        <f t="shared" ref="L33:L51" si="9">IF(ISBLANK(C33),"",ROUNDUP(C33/$J33,0))</f>
        <v>4</v>
      </c>
      <c r="M33" s="22" t="s">
        <v>23</v>
      </c>
      <c r="N33" s="21" t="str">
        <f t="shared" ref="N33:N51" si="10">IF(ISBLANK(D33),"",ROUNDUP(D33/$J33,0))</f>
        <v/>
      </c>
      <c r="O33" s="22" t="s">
        <v>23</v>
      </c>
      <c r="P33" s="21" t="str">
        <f t="shared" ref="P33:P51" si="11">IF(ISBLANK(E33),"",ROUNDUP(E33/$J33,0))</f>
        <v/>
      </c>
      <c r="Q33" s="22" t="s">
        <v>23</v>
      </c>
      <c r="R33" s="21" t="str">
        <f t="shared" ref="R33:R51" si="12">IF(ISBLANK(F33),"",ROUNDUP(F33/$J33,0))</f>
        <v/>
      </c>
      <c r="S33" s="22" t="s">
        <v>23</v>
      </c>
      <c r="T33" s="21" t="str">
        <f t="shared" ref="T33:T51" si="13">IF(ISBLANK(G33),"",ROUNDUP(G33/$J33,0))</f>
        <v/>
      </c>
      <c r="U33" s="23">
        <v>10</v>
      </c>
      <c r="V33" s="24">
        <f t="shared" ref="V33:V51" si="14">IF(ISBLANK(U33),"",U33+L33)</f>
        <v>14</v>
      </c>
      <c r="W33" s="25"/>
      <c r="X33" s="26" t="str">
        <f t="shared" si="1"/>
        <v/>
      </c>
      <c r="Y33" s="25"/>
      <c r="Z33" s="26" t="str">
        <f t="shared" si="2"/>
        <v/>
      </c>
      <c r="AA33" s="25"/>
      <c r="AB33" s="26" t="str">
        <f t="shared" si="3"/>
        <v/>
      </c>
      <c r="AC33" s="25"/>
      <c r="AD33" s="26" t="str">
        <f t="shared" si="4"/>
        <v/>
      </c>
      <c r="AG33" s="4">
        <f t="shared" si="5"/>
        <v>10</v>
      </c>
      <c r="AH33" s="27">
        <f t="shared" si="6"/>
        <v>0</v>
      </c>
      <c r="AI33" s="27">
        <f t="shared" ref="AI33:AI51" si="15">IF(Y33&gt;0,IF(X33="",IF(V33="",Y33,Y33-V33),Y33-X33),0)</f>
        <v>0</v>
      </c>
      <c r="AJ33" s="27">
        <f t="shared" si="7"/>
        <v>0</v>
      </c>
      <c r="AK33" s="4">
        <f t="shared" si="8"/>
        <v>0</v>
      </c>
    </row>
    <row r="34" spans="1:37" x14ac:dyDescent="0.2">
      <c r="A34" s="79" t="s">
        <v>111</v>
      </c>
      <c r="B34" s="80"/>
      <c r="C34" s="17">
        <v>3</v>
      </c>
      <c r="D34" s="17"/>
      <c r="E34" s="17"/>
      <c r="F34" s="18"/>
      <c r="G34" s="28"/>
      <c r="H34" s="19">
        <f t="shared" si="0"/>
        <v>3</v>
      </c>
      <c r="I34" s="20" t="s">
        <v>112</v>
      </c>
      <c r="J34" s="81">
        <v>0.22</v>
      </c>
      <c r="K34" s="82"/>
      <c r="L34" s="21">
        <f t="shared" si="9"/>
        <v>14</v>
      </c>
      <c r="M34" s="22" t="s">
        <v>23</v>
      </c>
      <c r="N34" s="21" t="str">
        <f t="shared" si="10"/>
        <v/>
      </c>
      <c r="O34" s="22" t="s">
        <v>23</v>
      </c>
      <c r="P34" s="21" t="str">
        <f t="shared" si="11"/>
        <v/>
      </c>
      <c r="Q34" s="22" t="s">
        <v>23</v>
      </c>
      <c r="R34" s="21" t="str">
        <f t="shared" si="12"/>
        <v/>
      </c>
      <c r="S34" s="22" t="s">
        <v>23</v>
      </c>
      <c r="T34" s="21" t="str">
        <f t="shared" si="13"/>
        <v/>
      </c>
      <c r="U34" s="23">
        <v>14</v>
      </c>
      <c r="V34" s="24">
        <f t="shared" si="14"/>
        <v>28</v>
      </c>
      <c r="W34" s="25"/>
      <c r="X34" s="26" t="str">
        <f t="shared" si="1"/>
        <v/>
      </c>
      <c r="Y34" s="25"/>
      <c r="Z34" s="26" t="str">
        <f t="shared" si="2"/>
        <v/>
      </c>
      <c r="AA34" s="25"/>
      <c r="AB34" s="26" t="str">
        <f t="shared" si="3"/>
        <v/>
      </c>
      <c r="AC34" s="25"/>
      <c r="AD34" s="26" t="str">
        <f t="shared" si="4"/>
        <v/>
      </c>
      <c r="AG34" s="4">
        <f t="shared" si="5"/>
        <v>14</v>
      </c>
      <c r="AH34" s="27">
        <f t="shared" si="6"/>
        <v>0</v>
      </c>
      <c r="AI34" s="27">
        <f t="shared" si="15"/>
        <v>0</v>
      </c>
      <c r="AJ34" s="27">
        <f t="shared" si="7"/>
        <v>0</v>
      </c>
      <c r="AK34" s="4">
        <f t="shared" si="8"/>
        <v>0</v>
      </c>
    </row>
    <row r="35" spans="1:37" x14ac:dyDescent="0.2">
      <c r="A35" s="79" t="s">
        <v>114</v>
      </c>
      <c r="B35" s="80"/>
      <c r="C35" s="17"/>
      <c r="D35" s="17">
        <v>5708</v>
      </c>
      <c r="E35" s="17"/>
      <c r="F35" s="18"/>
      <c r="G35" s="28"/>
      <c r="H35" s="19">
        <f t="shared" si="0"/>
        <v>5708</v>
      </c>
      <c r="I35" s="20" t="s">
        <v>115</v>
      </c>
      <c r="J35" s="81">
        <v>920</v>
      </c>
      <c r="K35" s="82"/>
      <c r="L35" s="21" t="str">
        <f t="shared" si="9"/>
        <v/>
      </c>
      <c r="M35" s="22" t="s">
        <v>23</v>
      </c>
      <c r="N35" s="21">
        <f t="shared" si="10"/>
        <v>7</v>
      </c>
      <c r="O35" s="22" t="s">
        <v>23</v>
      </c>
      <c r="P35" s="21" t="str">
        <f t="shared" si="11"/>
        <v/>
      </c>
      <c r="Q35" s="22" t="s">
        <v>23</v>
      </c>
      <c r="R35" s="21" t="str">
        <f t="shared" si="12"/>
        <v/>
      </c>
      <c r="S35" s="22" t="s">
        <v>23</v>
      </c>
      <c r="T35" s="21" t="str">
        <f t="shared" si="13"/>
        <v/>
      </c>
      <c r="U35" s="23"/>
      <c r="V35" s="24" t="str">
        <f t="shared" si="14"/>
        <v/>
      </c>
      <c r="W35" s="25">
        <v>61</v>
      </c>
      <c r="X35" s="26">
        <f t="shared" si="1"/>
        <v>68</v>
      </c>
      <c r="Y35" s="25"/>
      <c r="Z35" s="26" t="str">
        <f t="shared" si="2"/>
        <v/>
      </c>
      <c r="AA35" s="25"/>
      <c r="AB35" s="26" t="str">
        <f t="shared" si="3"/>
        <v/>
      </c>
      <c r="AC35" s="25"/>
      <c r="AD35" s="26" t="str">
        <f t="shared" si="4"/>
        <v/>
      </c>
      <c r="AG35" s="4">
        <f t="shared" si="5"/>
        <v>0</v>
      </c>
      <c r="AH35" s="27">
        <f t="shared" si="6"/>
        <v>61</v>
      </c>
      <c r="AI35" s="27">
        <f t="shared" si="15"/>
        <v>0</v>
      </c>
      <c r="AJ35" s="27">
        <f t="shared" si="7"/>
        <v>0</v>
      </c>
      <c r="AK35" s="4">
        <f t="shared" si="8"/>
        <v>0</v>
      </c>
    </row>
    <row r="36" spans="1:37" x14ac:dyDescent="0.2">
      <c r="A36" s="79" t="s">
        <v>121</v>
      </c>
      <c r="B36" s="80"/>
      <c r="C36" s="17">
        <v>1</v>
      </c>
      <c r="D36" s="17"/>
      <c r="E36" s="17"/>
      <c r="F36" s="18"/>
      <c r="G36" s="28"/>
      <c r="H36" s="19">
        <f t="shared" si="0"/>
        <v>1</v>
      </c>
      <c r="I36" s="20" t="s">
        <v>126</v>
      </c>
      <c r="J36" s="81">
        <v>0.125</v>
      </c>
      <c r="K36" s="82"/>
      <c r="L36" s="21">
        <f t="shared" si="9"/>
        <v>8</v>
      </c>
      <c r="M36" s="22" t="s">
        <v>23</v>
      </c>
      <c r="N36" s="21" t="str">
        <f t="shared" si="10"/>
        <v/>
      </c>
      <c r="O36" s="22" t="s">
        <v>23</v>
      </c>
      <c r="P36" s="21" t="str">
        <f t="shared" si="11"/>
        <v/>
      </c>
      <c r="Q36" s="22" t="s">
        <v>23</v>
      </c>
      <c r="R36" s="21" t="str">
        <f t="shared" si="12"/>
        <v/>
      </c>
      <c r="S36" s="22" t="s">
        <v>23</v>
      </c>
      <c r="T36" s="21" t="str">
        <f t="shared" si="13"/>
        <v/>
      </c>
      <c r="U36" s="23">
        <v>28</v>
      </c>
      <c r="V36" s="24">
        <f t="shared" si="14"/>
        <v>36</v>
      </c>
      <c r="W36" s="25"/>
      <c r="X36" s="26" t="str">
        <f t="shared" si="1"/>
        <v/>
      </c>
      <c r="Y36" s="25"/>
      <c r="Z36" s="26" t="str">
        <f t="shared" si="2"/>
        <v/>
      </c>
      <c r="AA36" s="25"/>
      <c r="AB36" s="26" t="str">
        <f t="shared" si="3"/>
        <v/>
      </c>
      <c r="AC36" s="25"/>
      <c r="AD36" s="26" t="str">
        <f t="shared" si="4"/>
        <v/>
      </c>
      <c r="AG36" s="4">
        <f t="shared" si="5"/>
        <v>28</v>
      </c>
      <c r="AH36" s="27">
        <f t="shared" si="6"/>
        <v>0</v>
      </c>
      <c r="AI36" s="27">
        <f t="shared" si="15"/>
        <v>0</v>
      </c>
      <c r="AJ36" s="27">
        <f t="shared" si="7"/>
        <v>0</v>
      </c>
      <c r="AK36" s="4">
        <f t="shared" si="8"/>
        <v>0</v>
      </c>
    </row>
    <row r="37" spans="1:37" x14ac:dyDescent="0.2">
      <c r="A37" s="79" t="s">
        <v>122</v>
      </c>
      <c r="B37" s="80"/>
      <c r="C37" s="17">
        <v>9907</v>
      </c>
      <c r="D37" s="17"/>
      <c r="E37" s="17"/>
      <c r="F37" s="18"/>
      <c r="G37" s="28"/>
      <c r="H37" s="19">
        <f t="shared" si="0"/>
        <v>9907</v>
      </c>
      <c r="I37" s="20" t="s">
        <v>119</v>
      </c>
      <c r="J37" s="81">
        <v>500</v>
      </c>
      <c r="K37" s="82"/>
      <c r="L37" s="21">
        <f t="shared" si="9"/>
        <v>20</v>
      </c>
      <c r="M37" s="22" t="s">
        <v>23</v>
      </c>
      <c r="N37" s="21" t="str">
        <f t="shared" si="10"/>
        <v/>
      </c>
      <c r="O37" s="22" t="s">
        <v>23</v>
      </c>
      <c r="P37" s="21" t="str">
        <f t="shared" si="11"/>
        <v/>
      </c>
      <c r="Q37" s="22" t="s">
        <v>23</v>
      </c>
      <c r="R37" s="21" t="str">
        <f t="shared" si="12"/>
        <v/>
      </c>
      <c r="S37" s="22" t="s">
        <v>23</v>
      </c>
      <c r="T37" s="21" t="str">
        <f t="shared" si="13"/>
        <v/>
      </c>
      <c r="U37" s="23">
        <v>36</v>
      </c>
      <c r="V37" s="24">
        <f t="shared" si="14"/>
        <v>56</v>
      </c>
      <c r="W37" s="25"/>
      <c r="X37" s="26" t="str">
        <f t="shared" si="1"/>
        <v/>
      </c>
      <c r="Y37" s="25"/>
      <c r="Z37" s="26" t="str">
        <f t="shared" si="2"/>
        <v/>
      </c>
      <c r="AA37" s="25"/>
      <c r="AB37" s="26" t="str">
        <f t="shared" si="3"/>
        <v/>
      </c>
      <c r="AC37" s="25"/>
      <c r="AD37" s="26" t="str">
        <f t="shared" si="4"/>
        <v/>
      </c>
      <c r="AG37" s="4">
        <f t="shared" si="5"/>
        <v>36</v>
      </c>
      <c r="AH37" s="27">
        <f t="shared" si="6"/>
        <v>0</v>
      </c>
      <c r="AI37" s="27">
        <f t="shared" si="15"/>
        <v>0</v>
      </c>
      <c r="AJ37" s="27">
        <f t="shared" si="7"/>
        <v>0</v>
      </c>
      <c r="AK37" s="4">
        <f t="shared" si="8"/>
        <v>0</v>
      </c>
    </row>
    <row r="38" spans="1:37" x14ac:dyDescent="0.2">
      <c r="A38" s="79" t="s">
        <v>118</v>
      </c>
      <c r="B38" s="80"/>
      <c r="C38" s="17">
        <v>4046.4</v>
      </c>
      <c r="D38" s="17"/>
      <c r="E38" s="17"/>
      <c r="F38" s="18"/>
      <c r="G38" s="28"/>
      <c r="H38" s="19">
        <f t="shared" si="0"/>
        <v>4046.4</v>
      </c>
      <c r="I38" s="20" t="s">
        <v>119</v>
      </c>
      <c r="J38" s="81">
        <v>175</v>
      </c>
      <c r="K38" s="82"/>
      <c r="L38" s="21">
        <f t="shared" si="9"/>
        <v>24</v>
      </c>
      <c r="M38" s="22" t="s">
        <v>23</v>
      </c>
      <c r="N38" s="21" t="str">
        <f t="shared" si="10"/>
        <v/>
      </c>
      <c r="O38" s="22" t="s">
        <v>23</v>
      </c>
      <c r="P38" s="21" t="str">
        <f t="shared" si="11"/>
        <v/>
      </c>
      <c r="Q38" s="22" t="s">
        <v>23</v>
      </c>
      <c r="R38" s="21" t="str">
        <f t="shared" si="12"/>
        <v/>
      </c>
      <c r="S38" s="22" t="s">
        <v>23</v>
      </c>
      <c r="T38" s="21" t="str">
        <f t="shared" si="13"/>
        <v/>
      </c>
      <c r="U38" s="23">
        <v>56</v>
      </c>
      <c r="V38" s="24">
        <f t="shared" si="14"/>
        <v>80</v>
      </c>
      <c r="W38" s="25"/>
      <c r="X38" s="26" t="str">
        <f t="shared" si="1"/>
        <v/>
      </c>
      <c r="Y38" s="25"/>
      <c r="Z38" s="26" t="str">
        <f t="shared" si="2"/>
        <v/>
      </c>
      <c r="AA38" s="25"/>
      <c r="AB38" s="26" t="str">
        <f t="shared" si="3"/>
        <v/>
      </c>
      <c r="AC38" s="25"/>
      <c r="AD38" s="26" t="str">
        <f t="shared" si="4"/>
        <v/>
      </c>
      <c r="AG38" s="4">
        <f t="shared" si="5"/>
        <v>56</v>
      </c>
      <c r="AH38" s="27">
        <f t="shared" si="6"/>
        <v>0</v>
      </c>
      <c r="AI38" s="27">
        <f t="shared" si="15"/>
        <v>0</v>
      </c>
      <c r="AJ38" s="27">
        <f t="shared" si="7"/>
        <v>0</v>
      </c>
      <c r="AK38" s="4">
        <f t="shared" si="8"/>
        <v>0</v>
      </c>
    </row>
    <row r="39" spans="1:37" x14ac:dyDescent="0.2">
      <c r="A39" s="79" t="s">
        <v>123</v>
      </c>
      <c r="B39" s="80"/>
      <c r="C39" s="17">
        <v>8</v>
      </c>
      <c r="D39" s="17"/>
      <c r="E39" s="17"/>
      <c r="F39" s="18"/>
      <c r="G39" s="28"/>
      <c r="H39" s="19">
        <f t="shared" si="0"/>
        <v>8</v>
      </c>
      <c r="I39" s="20" t="s">
        <v>112</v>
      </c>
      <c r="J39" s="81">
        <v>4</v>
      </c>
      <c r="K39" s="82"/>
      <c r="L39" s="21">
        <f t="shared" si="9"/>
        <v>2</v>
      </c>
      <c r="M39" s="22" t="s">
        <v>23</v>
      </c>
      <c r="N39" s="21" t="str">
        <f t="shared" si="10"/>
        <v/>
      </c>
      <c r="O39" s="22" t="s">
        <v>23</v>
      </c>
      <c r="P39" s="21" t="str">
        <f t="shared" si="11"/>
        <v/>
      </c>
      <c r="Q39" s="22" t="s">
        <v>23</v>
      </c>
      <c r="R39" s="21" t="str">
        <f t="shared" si="12"/>
        <v/>
      </c>
      <c r="S39" s="22" t="s">
        <v>23</v>
      </c>
      <c r="T39" s="21" t="str">
        <f t="shared" si="13"/>
        <v/>
      </c>
      <c r="U39" s="23">
        <v>80</v>
      </c>
      <c r="V39" s="24">
        <f t="shared" si="14"/>
        <v>82</v>
      </c>
      <c r="W39" s="25"/>
      <c r="X39" s="26" t="str">
        <f t="shared" si="1"/>
        <v/>
      </c>
      <c r="Y39" s="25"/>
      <c r="Z39" s="26" t="str">
        <f t="shared" si="2"/>
        <v/>
      </c>
      <c r="AA39" s="25"/>
      <c r="AB39" s="26" t="str">
        <f t="shared" si="3"/>
        <v/>
      </c>
      <c r="AC39" s="25"/>
      <c r="AD39" s="26" t="str">
        <f t="shared" si="4"/>
        <v/>
      </c>
      <c r="AG39" s="4">
        <f t="shared" si="5"/>
        <v>80</v>
      </c>
      <c r="AH39" s="27">
        <f t="shared" si="6"/>
        <v>0</v>
      </c>
      <c r="AI39" s="27">
        <f t="shared" si="15"/>
        <v>0</v>
      </c>
      <c r="AJ39" s="27">
        <f t="shared" si="7"/>
        <v>0</v>
      </c>
      <c r="AK39" s="4">
        <f t="shared" si="8"/>
        <v>0</v>
      </c>
    </row>
    <row r="40" spans="1:37" x14ac:dyDescent="0.2">
      <c r="A40" s="79" t="s">
        <v>116</v>
      </c>
      <c r="B40" s="80"/>
      <c r="C40" s="17"/>
      <c r="D40" s="17">
        <v>2250</v>
      </c>
      <c r="E40" s="17"/>
      <c r="F40" s="18"/>
      <c r="G40" s="28"/>
      <c r="H40" s="19">
        <f t="shared" si="0"/>
        <v>2250</v>
      </c>
      <c r="I40" s="20" t="s">
        <v>124</v>
      </c>
      <c r="J40" s="81">
        <v>860</v>
      </c>
      <c r="K40" s="82"/>
      <c r="L40" s="21" t="str">
        <f t="shared" si="9"/>
        <v/>
      </c>
      <c r="M40" s="22" t="s">
        <v>23</v>
      </c>
      <c r="N40" s="21">
        <f t="shared" si="10"/>
        <v>3</v>
      </c>
      <c r="O40" s="22" t="s">
        <v>23</v>
      </c>
      <c r="P40" s="21" t="str">
        <f t="shared" si="11"/>
        <v/>
      </c>
      <c r="Q40" s="22" t="s">
        <v>23</v>
      </c>
      <c r="R40" s="21" t="str">
        <f t="shared" si="12"/>
        <v/>
      </c>
      <c r="S40" s="22" t="s">
        <v>23</v>
      </c>
      <c r="T40" s="21" t="str">
        <f t="shared" si="13"/>
        <v/>
      </c>
      <c r="U40" s="23"/>
      <c r="V40" s="24" t="str">
        <f t="shared" si="14"/>
        <v/>
      </c>
      <c r="W40" s="25">
        <v>68</v>
      </c>
      <c r="X40" s="26">
        <f t="shared" si="1"/>
        <v>71</v>
      </c>
      <c r="Y40" s="25"/>
      <c r="Z40" s="26" t="str">
        <f t="shared" si="2"/>
        <v/>
      </c>
      <c r="AA40" s="25"/>
      <c r="AB40" s="26" t="str">
        <f t="shared" si="3"/>
        <v/>
      </c>
      <c r="AC40" s="25"/>
      <c r="AD40" s="26" t="str">
        <f t="shared" si="4"/>
        <v/>
      </c>
      <c r="AG40" s="4">
        <f t="shared" si="5"/>
        <v>0</v>
      </c>
      <c r="AH40" s="27">
        <f t="shared" si="6"/>
        <v>68</v>
      </c>
      <c r="AI40" s="27">
        <f t="shared" si="15"/>
        <v>0</v>
      </c>
      <c r="AJ40" s="27">
        <f t="shared" si="7"/>
        <v>0</v>
      </c>
      <c r="AK40" s="4">
        <f t="shared" si="8"/>
        <v>0</v>
      </c>
    </row>
    <row r="41" spans="1:37" x14ac:dyDescent="0.2">
      <c r="A41" s="79" t="s">
        <v>125</v>
      </c>
      <c r="B41" s="80"/>
      <c r="C41" s="17">
        <v>9907</v>
      </c>
      <c r="D41" s="17"/>
      <c r="E41" s="17"/>
      <c r="F41" s="18"/>
      <c r="G41" s="28"/>
      <c r="H41" s="19">
        <f t="shared" si="0"/>
        <v>9907</v>
      </c>
      <c r="I41" s="20" t="s">
        <v>119</v>
      </c>
      <c r="J41" s="81">
        <v>180</v>
      </c>
      <c r="K41" s="82"/>
      <c r="L41" s="21">
        <f t="shared" si="9"/>
        <v>56</v>
      </c>
      <c r="M41" s="22" t="s">
        <v>23</v>
      </c>
      <c r="N41" s="21" t="str">
        <f t="shared" si="10"/>
        <v/>
      </c>
      <c r="O41" s="22" t="s">
        <v>23</v>
      </c>
      <c r="P41" s="21" t="str">
        <f t="shared" si="11"/>
        <v/>
      </c>
      <c r="Q41" s="22" t="s">
        <v>23</v>
      </c>
      <c r="R41" s="21" t="str">
        <f t="shared" si="12"/>
        <v/>
      </c>
      <c r="S41" s="22" t="s">
        <v>23</v>
      </c>
      <c r="T41" s="21" t="str">
        <f t="shared" si="13"/>
        <v/>
      </c>
      <c r="U41" s="23">
        <v>82</v>
      </c>
      <c r="V41" s="24">
        <f t="shared" si="14"/>
        <v>138</v>
      </c>
      <c r="W41" s="25"/>
      <c r="X41" s="26" t="str">
        <f t="shared" si="1"/>
        <v/>
      </c>
      <c r="Y41" s="25"/>
      <c r="Z41" s="26" t="str">
        <f t="shared" si="2"/>
        <v/>
      </c>
      <c r="AA41" s="25"/>
      <c r="AB41" s="26" t="str">
        <f t="shared" si="3"/>
        <v/>
      </c>
      <c r="AC41" s="25"/>
      <c r="AD41" s="26" t="str">
        <f t="shared" si="4"/>
        <v/>
      </c>
      <c r="AG41" s="4">
        <f t="shared" si="5"/>
        <v>82</v>
      </c>
      <c r="AH41" s="27">
        <f t="shared" si="6"/>
        <v>0</v>
      </c>
      <c r="AI41" s="27">
        <f t="shared" si="15"/>
        <v>0</v>
      </c>
      <c r="AJ41" s="27">
        <f t="shared" si="7"/>
        <v>0</v>
      </c>
      <c r="AK41" s="4">
        <f t="shared" si="8"/>
        <v>0</v>
      </c>
    </row>
    <row r="42" spans="1:37" x14ac:dyDescent="0.2">
      <c r="A42" s="79" t="s">
        <v>120</v>
      </c>
      <c r="B42" s="80"/>
      <c r="C42" s="17">
        <v>144</v>
      </c>
      <c r="D42" s="17"/>
      <c r="E42" s="17"/>
      <c r="F42" s="18"/>
      <c r="G42" s="28"/>
      <c r="H42" s="19">
        <f t="shared" si="0"/>
        <v>144</v>
      </c>
      <c r="I42" s="29" t="s">
        <v>117</v>
      </c>
      <c r="J42" s="81">
        <v>450</v>
      </c>
      <c r="K42" s="82"/>
      <c r="L42" s="21">
        <f t="shared" si="9"/>
        <v>1</v>
      </c>
      <c r="M42" s="22" t="s">
        <v>23</v>
      </c>
      <c r="N42" s="21" t="str">
        <f t="shared" si="10"/>
        <v/>
      </c>
      <c r="O42" s="22" t="s">
        <v>23</v>
      </c>
      <c r="P42" s="21" t="str">
        <f t="shared" si="11"/>
        <v/>
      </c>
      <c r="Q42" s="22" t="s">
        <v>23</v>
      </c>
      <c r="R42" s="21" t="str">
        <f t="shared" si="12"/>
        <v/>
      </c>
      <c r="S42" s="22" t="s">
        <v>23</v>
      </c>
      <c r="T42" s="21" t="str">
        <f t="shared" si="13"/>
        <v/>
      </c>
      <c r="U42" s="23">
        <v>138</v>
      </c>
      <c r="V42" s="24">
        <f t="shared" si="14"/>
        <v>139</v>
      </c>
      <c r="W42" s="25"/>
      <c r="X42" s="26" t="str">
        <f t="shared" si="1"/>
        <v/>
      </c>
      <c r="Y42" s="25"/>
      <c r="Z42" s="26" t="str">
        <f t="shared" si="2"/>
        <v/>
      </c>
      <c r="AA42" s="25"/>
      <c r="AB42" s="26" t="str">
        <f t="shared" si="3"/>
        <v/>
      </c>
      <c r="AC42" s="25"/>
      <c r="AD42" s="26" t="str">
        <f t="shared" si="4"/>
        <v/>
      </c>
      <c r="AG42" s="4">
        <f t="shared" si="5"/>
        <v>138</v>
      </c>
      <c r="AH42" s="27">
        <f t="shared" si="6"/>
        <v>0</v>
      </c>
      <c r="AI42" s="27">
        <f t="shared" si="15"/>
        <v>0</v>
      </c>
      <c r="AJ42" s="27">
        <f t="shared" si="7"/>
        <v>0</v>
      </c>
      <c r="AK42" s="4">
        <f t="shared" si="8"/>
        <v>0</v>
      </c>
    </row>
    <row r="43" spans="1:37" x14ac:dyDescent="0.2">
      <c r="A43" s="79" t="s">
        <v>127</v>
      </c>
      <c r="B43" s="80"/>
      <c r="C43" s="17"/>
      <c r="D43" s="17">
        <v>603</v>
      </c>
      <c r="E43" s="17"/>
      <c r="F43" s="18"/>
      <c r="G43" s="28"/>
      <c r="H43" s="19">
        <f t="shared" si="0"/>
        <v>603</v>
      </c>
      <c r="I43" s="29" t="s">
        <v>117</v>
      </c>
      <c r="J43" s="81">
        <v>1000</v>
      </c>
      <c r="K43" s="82"/>
      <c r="L43" s="21" t="str">
        <f t="shared" si="9"/>
        <v/>
      </c>
      <c r="M43" s="22" t="s">
        <v>23</v>
      </c>
      <c r="N43" s="21">
        <f t="shared" si="10"/>
        <v>1</v>
      </c>
      <c r="O43" s="22" t="s">
        <v>23</v>
      </c>
      <c r="P43" s="21" t="str">
        <f t="shared" si="11"/>
        <v/>
      </c>
      <c r="Q43" s="22" t="s">
        <v>23</v>
      </c>
      <c r="R43" s="21" t="str">
        <f t="shared" si="12"/>
        <v/>
      </c>
      <c r="S43" s="22" t="s">
        <v>23</v>
      </c>
      <c r="T43" s="21" t="str">
        <f t="shared" si="13"/>
        <v/>
      </c>
      <c r="U43" s="23"/>
      <c r="V43" s="24" t="str">
        <f t="shared" si="14"/>
        <v/>
      </c>
      <c r="W43" s="25">
        <v>71</v>
      </c>
      <c r="X43" s="26">
        <f t="shared" si="1"/>
        <v>72</v>
      </c>
      <c r="Y43" s="25"/>
      <c r="Z43" s="26" t="str">
        <f t="shared" si="2"/>
        <v/>
      </c>
      <c r="AA43" s="25"/>
      <c r="AB43" s="26" t="str">
        <f t="shared" si="3"/>
        <v/>
      </c>
      <c r="AC43" s="25"/>
      <c r="AD43" s="26" t="str">
        <f t="shared" si="4"/>
        <v/>
      </c>
      <c r="AG43" s="4">
        <f t="shared" si="5"/>
        <v>0</v>
      </c>
      <c r="AH43" s="27">
        <f t="shared" si="6"/>
        <v>71</v>
      </c>
      <c r="AI43" s="27">
        <f t="shared" si="15"/>
        <v>0</v>
      </c>
      <c r="AJ43" s="27">
        <f t="shared" si="7"/>
        <v>0</v>
      </c>
      <c r="AK43" s="4">
        <f t="shared" si="8"/>
        <v>0</v>
      </c>
    </row>
    <row r="44" spans="1:37" x14ac:dyDescent="0.2">
      <c r="A44" s="79" t="s">
        <v>128</v>
      </c>
      <c r="B44" s="80"/>
      <c r="C44" s="17">
        <v>2905</v>
      </c>
      <c r="D44" s="17"/>
      <c r="E44" s="17"/>
      <c r="F44" s="18"/>
      <c r="G44" s="28"/>
      <c r="H44" s="19">
        <f t="shared" si="0"/>
        <v>2905</v>
      </c>
      <c r="I44" s="29" t="s">
        <v>129</v>
      </c>
      <c r="J44" s="81">
        <v>450</v>
      </c>
      <c r="K44" s="82"/>
      <c r="L44" s="21">
        <f t="shared" si="9"/>
        <v>7</v>
      </c>
      <c r="M44" s="22" t="s">
        <v>23</v>
      </c>
      <c r="N44" s="21" t="str">
        <f t="shared" si="10"/>
        <v/>
      </c>
      <c r="O44" s="22" t="s">
        <v>23</v>
      </c>
      <c r="P44" s="21" t="str">
        <f t="shared" si="11"/>
        <v/>
      </c>
      <c r="Q44" s="22" t="s">
        <v>23</v>
      </c>
      <c r="R44" s="21" t="str">
        <f t="shared" si="12"/>
        <v/>
      </c>
      <c r="S44" s="22" t="s">
        <v>23</v>
      </c>
      <c r="T44" s="21" t="str">
        <f t="shared" si="13"/>
        <v/>
      </c>
      <c r="U44" s="23">
        <v>139</v>
      </c>
      <c r="V44" s="24">
        <f t="shared" si="14"/>
        <v>146</v>
      </c>
      <c r="W44" s="25"/>
      <c r="X44" s="26" t="str">
        <f t="shared" si="1"/>
        <v/>
      </c>
      <c r="Y44" s="25"/>
      <c r="Z44" s="26" t="str">
        <f t="shared" si="2"/>
        <v/>
      </c>
      <c r="AA44" s="25"/>
      <c r="AB44" s="26" t="str">
        <f t="shared" si="3"/>
        <v/>
      </c>
      <c r="AC44" s="25"/>
      <c r="AD44" s="26" t="str">
        <f t="shared" si="4"/>
        <v/>
      </c>
      <c r="AG44" s="4">
        <f t="shared" si="5"/>
        <v>139</v>
      </c>
      <c r="AH44" s="27">
        <f t="shared" si="6"/>
        <v>0</v>
      </c>
      <c r="AI44" s="27">
        <f t="shared" si="15"/>
        <v>0</v>
      </c>
      <c r="AJ44" s="27">
        <f t="shared" si="7"/>
        <v>0</v>
      </c>
      <c r="AK44" s="4">
        <f t="shared" si="8"/>
        <v>0</v>
      </c>
    </row>
    <row r="45" spans="1:37" x14ac:dyDescent="0.2">
      <c r="A45" s="79" t="s">
        <v>128</v>
      </c>
      <c r="B45" s="80"/>
      <c r="C45" s="17"/>
      <c r="D45" s="17">
        <v>4190</v>
      </c>
      <c r="E45" s="17"/>
      <c r="F45" s="18"/>
      <c r="G45" s="28"/>
      <c r="H45" s="19">
        <f t="shared" si="0"/>
        <v>4190</v>
      </c>
      <c r="I45" s="29" t="s">
        <v>129</v>
      </c>
      <c r="J45" s="81">
        <v>350</v>
      </c>
      <c r="K45" s="82"/>
      <c r="L45" s="21" t="str">
        <f t="shared" si="9"/>
        <v/>
      </c>
      <c r="M45" s="22" t="s">
        <v>23</v>
      </c>
      <c r="N45" s="21">
        <f t="shared" si="10"/>
        <v>12</v>
      </c>
      <c r="O45" s="22" t="s">
        <v>23</v>
      </c>
      <c r="P45" s="21" t="str">
        <f t="shared" si="11"/>
        <v/>
      </c>
      <c r="Q45" s="22" t="s">
        <v>23</v>
      </c>
      <c r="R45" s="21" t="str">
        <f t="shared" si="12"/>
        <v/>
      </c>
      <c r="S45" s="22" t="s">
        <v>23</v>
      </c>
      <c r="T45" s="21" t="str">
        <f t="shared" si="13"/>
        <v/>
      </c>
      <c r="U45" s="23"/>
      <c r="V45" s="24" t="str">
        <f t="shared" si="14"/>
        <v/>
      </c>
      <c r="W45" s="25">
        <v>72</v>
      </c>
      <c r="X45" s="26">
        <f t="shared" si="1"/>
        <v>84</v>
      </c>
      <c r="Y45" s="25"/>
      <c r="Z45" s="26" t="str">
        <f t="shared" si="2"/>
        <v/>
      </c>
      <c r="AA45" s="25"/>
      <c r="AB45" s="26" t="str">
        <f t="shared" si="3"/>
        <v/>
      </c>
      <c r="AC45" s="25"/>
      <c r="AD45" s="26" t="str">
        <f t="shared" si="4"/>
        <v/>
      </c>
      <c r="AG45" s="4">
        <f t="shared" si="5"/>
        <v>0</v>
      </c>
      <c r="AH45" s="27">
        <f t="shared" si="6"/>
        <v>72</v>
      </c>
      <c r="AI45" s="27">
        <f t="shared" si="15"/>
        <v>0</v>
      </c>
      <c r="AJ45" s="27">
        <f t="shared" si="7"/>
        <v>0</v>
      </c>
      <c r="AK45" s="4">
        <f t="shared" si="8"/>
        <v>0</v>
      </c>
    </row>
    <row r="46" spans="1:37" x14ac:dyDescent="0.2">
      <c r="A46" s="91"/>
      <c r="B46" s="92"/>
      <c r="C46" s="17"/>
      <c r="D46" s="17"/>
      <c r="E46" s="17"/>
      <c r="F46" s="18"/>
      <c r="G46" s="28"/>
      <c r="H46" s="19" t="str">
        <f t="shared" si="0"/>
        <v/>
      </c>
      <c r="I46" s="20"/>
      <c r="J46" s="81"/>
      <c r="K46" s="82"/>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79"/>
      <c r="B47" s="80"/>
      <c r="C47" s="17"/>
      <c r="D47" s="17"/>
      <c r="E47" s="17"/>
      <c r="F47" s="18"/>
      <c r="G47" s="28"/>
      <c r="H47" s="19" t="str">
        <f t="shared" si="0"/>
        <v/>
      </c>
      <c r="I47" s="30"/>
      <c r="J47" s="81"/>
      <c r="K47" s="82"/>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79"/>
      <c r="B48" s="80"/>
      <c r="C48" s="17"/>
      <c r="D48" s="17"/>
      <c r="E48" s="17"/>
      <c r="F48" s="18"/>
      <c r="G48" s="28"/>
      <c r="H48" s="19" t="str">
        <f t="shared" si="0"/>
        <v/>
      </c>
      <c r="I48" s="30"/>
      <c r="J48" s="81"/>
      <c r="K48" s="82"/>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79"/>
      <c r="B49" s="80"/>
      <c r="C49" s="17"/>
      <c r="D49" s="17"/>
      <c r="E49" s="17"/>
      <c r="F49" s="18"/>
      <c r="G49" s="28"/>
      <c r="H49" s="19" t="str">
        <f t="shared" si="0"/>
        <v/>
      </c>
      <c r="I49" s="30"/>
      <c r="J49" s="81"/>
      <c r="K49" s="82"/>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79"/>
      <c r="B50" s="80"/>
      <c r="C50" s="17"/>
      <c r="D50" s="17"/>
      <c r="E50" s="17"/>
      <c r="F50" s="18"/>
      <c r="G50" s="28"/>
      <c r="H50" s="19" t="str">
        <f t="shared" si="0"/>
        <v/>
      </c>
      <c r="I50" s="30"/>
      <c r="J50" s="81"/>
      <c r="K50" s="82"/>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83"/>
      <c r="B51" s="84"/>
      <c r="C51" s="17"/>
      <c r="D51" s="17"/>
      <c r="E51" s="17"/>
      <c r="F51" s="18"/>
      <c r="G51" s="28"/>
      <c r="H51" s="19" t="str">
        <f t="shared" si="0"/>
        <v/>
      </c>
      <c r="I51" s="20"/>
      <c r="J51" s="81"/>
      <c r="K51" s="82"/>
      <c r="L51" s="21" t="str">
        <f t="shared" si="9"/>
        <v/>
      </c>
      <c r="M51" s="22" t="s">
        <v>23</v>
      </c>
      <c r="N51" s="21" t="str">
        <f t="shared" si="10"/>
        <v/>
      </c>
      <c r="O51" s="22" t="s">
        <v>23</v>
      </c>
      <c r="P51" s="21" t="str">
        <f t="shared" si="11"/>
        <v/>
      </c>
      <c r="Q51" s="22" t="s">
        <v>23</v>
      </c>
      <c r="R51" s="21" t="str">
        <f t="shared" si="12"/>
        <v/>
      </c>
      <c r="S51" s="22" t="s">
        <v>23</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
      <c r="A52" s="31"/>
      <c r="J52" s="4"/>
    </row>
    <row r="53" spans="1:37" ht="19.5" customHeight="1" x14ac:dyDescent="0.25">
      <c r="A53" s="32"/>
      <c r="B53" s="85" t="s">
        <v>22</v>
      </c>
      <c r="C53" s="86"/>
      <c r="D53" s="85" t="s">
        <v>21</v>
      </c>
      <c r="E53" s="87"/>
      <c r="F53" s="87"/>
      <c r="G53" s="33" t="s">
        <v>20</v>
      </c>
      <c r="H53" s="88" t="s">
        <v>83</v>
      </c>
      <c r="I53" s="89"/>
      <c r="J53" s="90"/>
      <c r="K53" s="34"/>
      <c r="L53" s="35"/>
      <c r="M53" s="35"/>
      <c r="O53" s="36"/>
      <c r="P53" s="36"/>
      <c r="X53" s="76" t="s">
        <v>19</v>
      </c>
      <c r="Y53" s="76"/>
      <c r="Z53" s="76"/>
      <c r="AA53" s="76"/>
      <c r="AB53" s="76"/>
      <c r="AC53" s="76"/>
      <c r="AD53" s="76"/>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77"/>
      <c r="Y54" s="78"/>
      <c r="Z54" s="78"/>
      <c r="AA54" s="78"/>
      <c r="AB54" s="78"/>
      <c r="AC54" s="78"/>
      <c r="AD54" s="78"/>
    </row>
    <row r="55" spans="1:37" x14ac:dyDescent="0.2">
      <c r="A55" s="25" t="s">
        <v>136</v>
      </c>
      <c r="B55" s="42">
        <f>DATE($U$66,1,4)</f>
        <v>44200</v>
      </c>
      <c r="C55" s="42">
        <f>DATE($U$66,1,31)</f>
        <v>44227</v>
      </c>
      <c r="D55" s="43">
        <f t="shared" ref="D55:D66" si="16">IF(AND(B55&gt;0,C55&gt;0),((C55+1)-B55),0)</f>
        <v>28</v>
      </c>
      <c r="E55" s="44">
        <f>D55</f>
        <v>28</v>
      </c>
      <c r="F55" s="45"/>
      <c r="G55" s="46">
        <f t="shared" ref="G55:G66" si="17">NETWORKDAYS(B55,C55)-F55</f>
        <v>20</v>
      </c>
      <c r="H55" s="45">
        <v>60</v>
      </c>
      <c r="I55" s="47">
        <f t="shared" ref="I55:I66" si="18">ROUND(IF(G55&gt;0,G55*H55*0.01,0),0)</f>
        <v>12</v>
      </c>
      <c r="J55" s="43">
        <f>I55</f>
        <v>12</v>
      </c>
      <c r="K55" s="41"/>
      <c r="L55" s="41"/>
      <c r="M55" s="41"/>
      <c r="X55" s="78"/>
      <c r="Y55" s="78"/>
      <c r="Z55" s="78"/>
      <c r="AA55" s="78"/>
      <c r="AB55" s="78"/>
      <c r="AC55" s="78"/>
      <c r="AD55" s="78"/>
    </row>
    <row r="56" spans="1:37" x14ac:dyDescent="0.2">
      <c r="A56" s="25" t="s">
        <v>137</v>
      </c>
      <c r="B56" s="42">
        <f>DATE($U$66,2,1)</f>
        <v>44228</v>
      </c>
      <c r="C56" s="42">
        <f>DATE($U$66,2,28)</f>
        <v>44255</v>
      </c>
      <c r="D56" s="43">
        <f t="shared" si="16"/>
        <v>28</v>
      </c>
      <c r="E56" s="44">
        <f t="shared" ref="E56:E66" si="19">E55+D56</f>
        <v>56</v>
      </c>
      <c r="F56" s="45"/>
      <c r="G56" s="46">
        <f t="shared" si="17"/>
        <v>20</v>
      </c>
      <c r="H56" s="45">
        <v>65</v>
      </c>
      <c r="I56" s="47">
        <f t="shared" si="18"/>
        <v>13</v>
      </c>
      <c r="J56" s="43">
        <f t="shared" ref="J56:J66" si="20">J55+I56</f>
        <v>25</v>
      </c>
      <c r="K56" s="41"/>
      <c r="L56" s="41"/>
      <c r="M56" s="41"/>
      <c r="X56" s="78"/>
      <c r="Y56" s="78"/>
      <c r="Z56" s="78"/>
      <c r="AA56" s="78"/>
      <c r="AB56" s="78"/>
      <c r="AC56" s="78"/>
      <c r="AD56" s="78"/>
    </row>
    <row r="57" spans="1:37" x14ac:dyDescent="0.2">
      <c r="A57" s="25" t="s">
        <v>11</v>
      </c>
      <c r="B57" s="42">
        <f>DATE($U$66,3,1)</f>
        <v>44256</v>
      </c>
      <c r="C57" s="42">
        <f>DATE($U$66,3,31)</f>
        <v>44286</v>
      </c>
      <c r="D57" s="43">
        <f t="shared" si="16"/>
        <v>31</v>
      </c>
      <c r="E57" s="44">
        <f t="shared" si="19"/>
        <v>87</v>
      </c>
      <c r="F57" s="45"/>
      <c r="G57" s="46">
        <f t="shared" si="17"/>
        <v>23</v>
      </c>
      <c r="H57" s="45">
        <v>65</v>
      </c>
      <c r="I57" s="47">
        <f t="shared" si="18"/>
        <v>15</v>
      </c>
      <c r="J57" s="43">
        <f t="shared" si="20"/>
        <v>40</v>
      </c>
      <c r="K57" s="41"/>
      <c r="L57" s="41"/>
      <c r="M57" s="41"/>
      <c r="X57" s="78"/>
      <c r="Y57" s="78"/>
      <c r="Z57" s="78"/>
      <c r="AA57" s="78"/>
      <c r="AB57" s="78"/>
      <c r="AC57" s="78"/>
      <c r="AD57" s="78"/>
    </row>
    <row r="58" spans="1:37" x14ac:dyDescent="0.2">
      <c r="A58" s="25" t="s">
        <v>10</v>
      </c>
      <c r="B58" s="42">
        <f>DATE($U$66,4,1)</f>
        <v>44287</v>
      </c>
      <c r="C58" s="42">
        <f>DATE($U$66,4,30)</f>
        <v>44316</v>
      </c>
      <c r="D58" s="43">
        <f t="shared" si="16"/>
        <v>30</v>
      </c>
      <c r="E58" s="44">
        <f t="shared" si="19"/>
        <v>117</v>
      </c>
      <c r="F58" s="45"/>
      <c r="G58" s="46">
        <f t="shared" si="17"/>
        <v>22</v>
      </c>
      <c r="H58" s="45">
        <v>77</v>
      </c>
      <c r="I58" s="47">
        <f t="shared" si="18"/>
        <v>17</v>
      </c>
      <c r="J58" s="43">
        <f t="shared" si="20"/>
        <v>57</v>
      </c>
      <c r="K58" s="41"/>
      <c r="L58" s="41"/>
      <c r="M58" s="41"/>
      <c r="X58" s="78"/>
      <c r="Y58" s="78"/>
      <c r="Z58" s="78"/>
      <c r="AA58" s="78"/>
      <c r="AB58" s="78"/>
      <c r="AC58" s="78"/>
      <c r="AD58" s="78"/>
    </row>
    <row r="59" spans="1:37" x14ac:dyDescent="0.2">
      <c r="A59" s="25" t="s">
        <v>9</v>
      </c>
      <c r="B59" s="42">
        <f>DATE($U$66,5,1)</f>
        <v>44317</v>
      </c>
      <c r="C59" s="42">
        <f>DATE($U$66,5,31)</f>
        <v>44347</v>
      </c>
      <c r="D59" s="43">
        <f t="shared" si="16"/>
        <v>31</v>
      </c>
      <c r="E59" s="44">
        <f t="shared" si="19"/>
        <v>148</v>
      </c>
      <c r="F59" s="45">
        <v>1</v>
      </c>
      <c r="G59" s="46">
        <f t="shared" si="17"/>
        <v>20</v>
      </c>
      <c r="H59" s="45">
        <v>80</v>
      </c>
      <c r="I59" s="47">
        <f t="shared" si="18"/>
        <v>16</v>
      </c>
      <c r="J59" s="43">
        <f t="shared" si="20"/>
        <v>73</v>
      </c>
      <c r="K59" s="41"/>
      <c r="L59" s="41"/>
      <c r="M59" s="41"/>
      <c r="X59" s="78"/>
      <c r="Y59" s="78"/>
      <c r="Z59" s="78"/>
      <c r="AA59" s="78"/>
      <c r="AB59" s="78"/>
      <c r="AC59" s="78"/>
      <c r="AD59" s="78"/>
    </row>
    <row r="60" spans="1:37" x14ac:dyDescent="0.2">
      <c r="A60" s="25" t="s">
        <v>8</v>
      </c>
      <c r="B60" s="42">
        <f>DATE($U$66,6,1)</f>
        <v>44348</v>
      </c>
      <c r="C60" s="42">
        <f>DATE($U$66,6,30)</f>
        <v>44377</v>
      </c>
      <c r="D60" s="43">
        <f t="shared" si="16"/>
        <v>30</v>
      </c>
      <c r="E60" s="44">
        <f t="shared" si="19"/>
        <v>178</v>
      </c>
      <c r="F60" s="45"/>
      <c r="G60" s="46">
        <f t="shared" si="17"/>
        <v>22</v>
      </c>
      <c r="H60" s="45">
        <v>80</v>
      </c>
      <c r="I60" s="47">
        <f t="shared" si="18"/>
        <v>18</v>
      </c>
      <c r="J60" s="43">
        <f t="shared" si="20"/>
        <v>91</v>
      </c>
      <c r="K60" s="41"/>
      <c r="L60" s="41"/>
      <c r="M60" s="41"/>
      <c r="X60" s="78"/>
      <c r="Y60" s="78"/>
      <c r="Z60" s="78"/>
      <c r="AA60" s="78"/>
      <c r="AB60" s="78"/>
      <c r="AC60" s="78"/>
      <c r="AD60" s="78"/>
    </row>
    <row r="61" spans="1:37" x14ac:dyDescent="0.2">
      <c r="A61" s="25" t="s">
        <v>7</v>
      </c>
      <c r="B61" s="42">
        <f>DATE($U$66,7,1)</f>
        <v>44378</v>
      </c>
      <c r="C61" s="42">
        <f>DATE($U$66,7,31)</f>
        <v>44408</v>
      </c>
      <c r="D61" s="43">
        <f t="shared" si="16"/>
        <v>31</v>
      </c>
      <c r="E61" s="44">
        <f t="shared" si="19"/>
        <v>209</v>
      </c>
      <c r="F61" s="45">
        <v>1</v>
      </c>
      <c r="G61" s="46">
        <f t="shared" si="17"/>
        <v>21</v>
      </c>
      <c r="H61" s="45">
        <v>85</v>
      </c>
      <c r="I61" s="47">
        <f t="shared" si="18"/>
        <v>18</v>
      </c>
      <c r="J61" s="43">
        <f t="shared" si="20"/>
        <v>109</v>
      </c>
      <c r="K61" s="41"/>
      <c r="L61" s="41"/>
      <c r="M61" s="41"/>
      <c r="X61" s="78"/>
      <c r="Y61" s="78"/>
      <c r="Z61" s="78"/>
      <c r="AA61" s="78"/>
      <c r="AB61" s="78"/>
      <c r="AC61" s="78"/>
      <c r="AD61" s="78"/>
    </row>
    <row r="62" spans="1:37" x14ac:dyDescent="0.2">
      <c r="A62" s="25" t="s">
        <v>6</v>
      </c>
      <c r="B62" s="42">
        <f>DATE($U$66,8,1)</f>
        <v>44409</v>
      </c>
      <c r="C62" s="42">
        <f>DATE($U$66,8,31)</f>
        <v>44439</v>
      </c>
      <c r="D62" s="43">
        <f t="shared" si="16"/>
        <v>31</v>
      </c>
      <c r="E62" s="44">
        <f t="shared" si="19"/>
        <v>240</v>
      </c>
      <c r="F62" s="45"/>
      <c r="G62" s="46">
        <f t="shared" si="17"/>
        <v>22</v>
      </c>
      <c r="H62" s="45">
        <v>85</v>
      </c>
      <c r="I62" s="47">
        <f t="shared" si="18"/>
        <v>19</v>
      </c>
      <c r="J62" s="43">
        <f t="shared" si="20"/>
        <v>128</v>
      </c>
      <c r="K62" s="41"/>
      <c r="L62" s="41"/>
      <c r="M62" s="41"/>
      <c r="X62" s="78"/>
      <c r="Y62" s="78"/>
      <c r="Z62" s="78"/>
      <c r="AA62" s="78"/>
      <c r="AB62" s="78"/>
      <c r="AC62" s="78"/>
      <c r="AD62" s="78"/>
    </row>
    <row r="63" spans="1:37" x14ac:dyDescent="0.2">
      <c r="A63" s="25" t="s">
        <v>5</v>
      </c>
      <c r="B63" s="42">
        <f>DATE($U$66,9,1)</f>
        <v>44440</v>
      </c>
      <c r="C63" s="42">
        <f>DATE($U$66,9,30)</f>
        <v>44469</v>
      </c>
      <c r="D63" s="43">
        <f t="shared" si="16"/>
        <v>30</v>
      </c>
      <c r="E63" s="44">
        <f t="shared" si="19"/>
        <v>270</v>
      </c>
      <c r="F63" s="45">
        <v>1</v>
      </c>
      <c r="G63" s="46">
        <f t="shared" si="17"/>
        <v>21</v>
      </c>
      <c r="H63" s="45">
        <v>50</v>
      </c>
      <c r="I63" s="47">
        <f t="shared" si="18"/>
        <v>11</v>
      </c>
      <c r="J63" s="43">
        <f t="shared" si="20"/>
        <v>139</v>
      </c>
      <c r="K63" s="41"/>
      <c r="L63" s="41"/>
      <c r="M63" s="41"/>
      <c r="X63" s="48" t="s">
        <v>81</v>
      </c>
      <c r="AB63" s="71">
        <f>E64</f>
        <v>301</v>
      </c>
      <c r="AC63" s="71"/>
      <c r="AD63" s="71"/>
    </row>
    <row r="64" spans="1:37" x14ac:dyDescent="0.2">
      <c r="A64" s="25" t="s">
        <v>4</v>
      </c>
      <c r="B64" s="42">
        <f>DATE($U$66,10,1)</f>
        <v>44470</v>
      </c>
      <c r="C64" s="42">
        <f>DATE($U$66,10,31)</f>
        <v>44500</v>
      </c>
      <c r="D64" s="43">
        <f t="shared" si="16"/>
        <v>31</v>
      </c>
      <c r="E64" s="44">
        <f t="shared" si="19"/>
        <v>301</v>
      </c>
      <c r="F64" s="45"/>
      <c r="G64" s="46">
        <f t="shared" si="17"/>
        <v>21</v>
      </c>
      <c r="H64" s="45">
        <v>50</v>
      </c>
      <c r="I64" s="47">
        <f t="shared" si="18"/>
        <v>11</v>
      </c>
      <c r="J64" s="43">
        <f t="shared" si="20"/>
        <v>150</v>
      </c>
      <c r="K64" s="41"/>
      <c r="L64" s="41"/>
      <c r="M64" s="41"/>
      <c r="X64" s="48" t="s">
        <v>3</v>
      </c>
      <c r="AB64" s="71">
        <f>J64</f>
        <v>150</v>
      </c>
      <c r="AC64" s="71"/>
      <c r="AD64" s="71"/>
    </row>
    <row r="65" spans="1:30" x14ac:dyDescent="0.2">
      <c r="A65" s="25"/>
      <c r="B65" s="42"/>
      <c r="C65" s="42"/>
      <c r="D65" s="43">
        <f t="shared" si="16"/>
        <v>0</v>
      </c>
      <c r="E65" s="44">
        <f t="shared" si="19"/>
        <v>301</v>
      </c>
      <c r="F65" s="45"/>
      <c r="G65" s="46">
        <f t="shared" si="17"/>
        <v>0</v>
      </c>
      <c r="H65" s="45"/>
      <c r="I65" s="47">
        <f t="shared" si="18"/>
        <v>0</v>
      </c>
      <c r="J65" s="43">
        <f t="shared" si="20"/>
        <v>150</v>
      </c>
      <c r="K65" s="41"/>
      <c r="L65" s="41"/>
      <c r="M65" s="41"/>
      <c r="X65" s="48" t="s">
        <v>1</v>
      </c>
      <c r="AB65" s="72">
        <v>44500</v>
      </c>
      <c r="AC65" s="72"/>
      <c r="AD65" s="72"/>
    </row>
    <row r="66" spans="1:30" ht="15" x14ac:dyDescent="0.25">
      <c r="A66" s="25"/>
      <c r="B66" s="42"/>
      <c r="C66" s="42"/>
      <c r="D66" s="43">
        <f t="shared" si="16"/>
        <v>0</v>
      </c>
      <c r="E66" s="44">
        <f t="shared" si="19"/>
        <v>301</v>
      </c>
      <c r="F66" s="45"/>
      <c r="G66" s="46">
        <f t="shared" si="17"/>
        <v>0</v>
      </c>
      <c r="H66" s="45"/>
      <c r="I66" s="47">
        <f t="shared" si="18"/>
        <v>0</v>
      </c>
      <c r="J66" s="43">
        <f t="shared" si="20"/>
        <v>150</v>
      </c>
      <c r="K66" s="74" t="s">
        <v>80</v>
      </c>
      <c r="L66" s="75"/>
      <c r="M66" s="75"/>
      <c r="N66" s="75"/>
      <c r="O66" s="75"/>
      <c r="P66" s="75"/>
      <c r="Q66" s="75"/>
      <c r="R66" s="75"/>
      <c r="S66" s="75"/>
      <c r="T66" s="75"/>
      <c r="U66" s="49">
        <v>2021</v>
      </c>
      <c r="X66" s="48" t="s">
        <v>82</v>
      </c>
      <c r="AB66" s="73"/>
      <c r="AC66" s="73"/>
      <c r="AD66" s="73"/>
    </row>
    <row r="67" spans="1:30" ht="12" customHeight="1" x14ac:dyDescent="0.25">
      <c r="B67" s="50"/>
    </row>
    <row r="68" spans="1:30" x14ac:dyDescent="0.2">
      <c r="B68" s="67"/>
      <c r="C68" s="67"/>
      <c r="D68" s="67"/>
      <c r="E68" s="67"/>
      <c r="F68" s="67"/>
      <c r="G68" s="67"/>
      <c r="H68" s="67"/>
      <c r="I68" s="70" t="s">
        <v>85</v>
      </c>
      <c r="J68" s="70"/>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X53:AD53"/>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I68:J68"/>
    <mergeCell ref="AB64:AD64"/>
    <mergeCell ref="AB65:AD65"/>
    <mergeCell ref="AB66:AD66"/>
    <mergeCell ref="K66:T66"/>
  </mergeCells>
  <conditionalFormatting sqref="A1:AD68">
    <cfRule type="expression" dxfId="3" priority="2">
      <formula>NOT(CELL("Protect",A1))</formula>
    </cfRule>
  </conditionalFormatting>
  <hyperlinks>
    <hyperlink ref="J30:K31" r:id="rId1" location="page=3" display="Production Rate" xr:uid="{00000000-0004-0000-0100-000000000000}"/>
    <hyperlink ref="H53:J53" r:id="rId2" location="page=2" display="Probable Working Days" xr:uid="{00000000-0004-0000-0100-000001000000}"/>
  </hyperlinks>
  <pageMargins left="0.25" right="0.25" top="0.25" bottom="0.25" header="0" footer="0"/>
  <pageSetup scale="6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zoomScale="80" zoomScaleNormal="80" zoomScalePageLayoutView="50" workbookViewId="0">
      <selection activeCell="B4" sqref="B4:C4"/>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19" t="s">
        <v>78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1:36" ht="10.5" customHeight="1" x14ac:dyDescent="0.2">
      <c r="A2" s="120" t="s">
        <v>105</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21" t="s">
        <v>76</v>
      </c>
      <c r="C4" s="121"/>
      <c r="E4" s="5" t="s">
        <v>75</v>
      </c>
      <c r="F4" s="121" t="s">
        <v>74</v>
      </c>
      <c r="G4" s="121"/>
      <c r="H4" s="6"/>
      <c r="J4" s="5" t="s">
        <v>73</v>
      </c>
      <c r="K4" s="121" t="s">
        <v>72</v>
      </c>
      <c r="L4" s="121"/>
      <c r="M4" s="121"/>
      <c r="N4" s="121"/>
      <c r="O4" s="121"/>
      <c r="P4" s="121"/>
      <c r="Q4" s="121"/>
      <c r="R4" s="121"/>
      <c r="S4" s="121"/>
      <c r="T4" s="121"/>
      <c r="U4" s="121"/>
      <c r="V4" s="121"/>
      <c r="AA4" s="5" t="s">
        <v>71</v>
      </c>
      <c r="AB4" s="122">
        <v>38335</v>
      </c>
      <c r="AC4" s="122"/>
      <c r="AD4" s="122"/>
    </row>
    <row r="5" spans="1:36" x14ac:dyDescent="0.2">
      <c r="A5" s="5" t="s">
        <v>70</v>
      </c>
      <c r="B5" s="121" t="s">
        <v>69</v>
      </c>
      <c r="C5" s="121"/>
      <c r="E5" s="5" t="s">
        <v>68</v>
      </c>
      <c r="F5" s="121" t="s">
        <v>67</v>
      </c>
      <c r="G5" s="121"/>
      <c r="J5" s="5" t="s">
        <v>66</v>
      </c>
      <c r="K5" s="121" t="s">
        <v>65</v>
      </c>
      <c r="L5" s="121"/>
      <c r="M5" s="121"/>
      <c r="N5" s="121"/>
      <c r="O5" s="121"/>
      <c r="P5" s="121"/>
      <c r="Q5" s="121"/>
      <c r="R5" s="121"/>
      <c r="S5" s="121"/>
      <c r="T5" s="121"/>
      <c r="U5" s="121"/>
      <c r="V5" s="121"/>
      <c r="AA5" s="5" t="s">
        <v>64</v>
      </c>
      <c r="AB5" s="122">
        <v>38425</v>
      </c>
      <c r="AC5" s="122"/>
      <c r="AD5" s="122"/>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18" t="s">
        <v>63</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row>
    <row r="30" spans="1:37" ht="15" customHeight="1" x14ac:dyDescent="0.2">
      <c r="A30" s="98" t="s">
        <v>62</v>
      </c>
      <c r="B30" s="99"/>
      <c r="C30" s="102" t="s">
        <v>61</v>
      </c>
      <c r="D30" s="103"/>
      <c r="E30" s="103"/>
      <c r="F30" s="103"/>
      <c r="G30" s="103"/>
      <c r="H30" s="104" t="s">
        <v>60</v>
      </c>
      <c r="I30" s="106" t="s">
        <v>59</v>
      </c>
      <c r="J30" s="108" t="s">
        <v>84</v>
      </c>
      <c r="K30" s="109"/>
      <c r="L30" s="112" t="s">
        <v>58</v>
      </c>
      <c r="M30" s="113"/>
      <c r="N30" s="113"/>
      <c r="O30" s="113"/>
      <c r="P30" s="113"/>
      <c r="Q30" s="113"/>
      <c r="R30" s="113"/>
      <c r="S30" s="113"/>
      <c r="T30" s="114"/>
      <c r="U30" s="123" t="s">
        <v>57</v>
      </c>
      <c r="V30" s="124"/>
      <c r="W30" s="123" t="s">
        <v>56</v>
      </c>
      <c r="X30" s="124"/>
      <c r="Y30" s="123" t="s">
        <v>55</v>
      </c>
      <c r="Z30" s="124"/>
      <c r="AA30" s="123" t="s">
        <v>54</v>
      </c>
      <c r="AB30" s="124"/>
      <c r="AC30" s="123" t="s">
        <v>53</v>
      </c>
      <c r="AD30" s="124"/>
      <c r="AJ30" s="7"/>
    </row>
    <row r="31" spans="1:37" ht="16.5" customHeight="1" x14ac:dyDescent="0.2">
      <c r="A31" s="100"/>
      <c r="B31" s="101"/>
      <c r="C31" s="9" t="str">
        <f>U30</f>
        <v>Stage 1</v>
      </c>
      <c r="D31" s="9" t="str">
        <f>W30</f>
        <v>Stage 2</v>
      </c>
      <c r="E31" s="9" t="str">
        <f>Y30</f>
        <v>Stage 3</v>
      </c>
      <c r="F31" s="9" t="str">
        <f>AA30</f>
        <v>Stage 4</v>
      </c>
      <c r="G31" s="10" t="str">
        <f>AC30</f>
        <v>Stage 5</v>
      </c>
      <c r="H31" s="105"/>
      <c r="I31" s="107"/>
      <c r="J31" s="110"/>
      <c r="K31" s="111"/>
      <c r="L31" s="115"/>
      <c r="M31" s="116"/>
      <c r="N31" s="116"/>
      <c r="O31" s="116"/>
      <c r="P31" s="116"/>
      <c r="Q31" s="116"/>
      <c r="R31" s="116"/>
      <c r="S31" s="116"/>
      <c r="T31" s="117"/>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25" t="s">
        <v>47</v>
      </c>
      <c r="B32" s="126"/>
      <c r="C32" s="52">
        <v>3</v>
      </c>
      <c r="D32" s="52">
        <v>1</v>
      </c>
      <c r="E32" s="52">
        <v>3</v>
      </c>
      <c r="F32" s="53">
        <v>1</v>
      </c>
      <c r="G32" s="52"/>
      <c r="H32" s="19">
        <f t="shared" ref="H32:H51" si="0">IF(AND(ISBLANK(C32),ISBLANK(D32),ISBLANK(E32),ISBLANK(F32),ISBLANK(G32)),"",SUM(C32:G32))</f>
        <v>8</v>
      </c>
      <c r="I32" s="55" t="s">
        <v>21</v>
      </c>
      <c r="J32" s="127">
        <v>1</v>
      </c>
      <c r="K32" s="128"/>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29" t="s">
        <v>45</v>
      </c>
      <c r="B33" s="130"/>
      <c r="C33" s="52">
        <v>7700</v>
      </c>
      <c r="D33" s="52"/>
      <c r="E33" s="52">
        <v>7250</v>
      </c>
      <c r="F33" s="53"/>
      <c r="G33" s="54"/>
      <c r="H33" s="19">
        <f t="shared" si="0"/>
        <v>14950</v>
      </c>
      <c r="I33" s="55" t="s">
        <v>24</v>
      </c>
      <c r="J33" s="127">
        <v>1000</v>
      </c>
      <c r="K33" s="128"/>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29" t="s">
        <v>44</v>
      </c>
      <c r="B34" s="130"/>
      <c r="C34" s="52"/>
      <c r="D34" s="52">
        <v>34000</v>
      </c>
      <c r="E34" s="52">
        <v>2000</v>
      </c>
      <c r="F34" s="53">
        <v>34000</v>
      </c>
      <c r="G34" s="54"/>
      <c r="H34" s="19">
        <f t="shared" si="0"/>
        <v>70000</v>
      </c>
      <c r="I34" s="55" t="s">
        <v>24</v>
      </c>
      <c r="J34" s="127">
        <v>4000</v>
      </c>
      <c r="K34" s="128"/>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29" t="s">
        <v>43</v>
      </c>
      <c r="B35" s="130"/>
      <c r="C35" s="52">
        <v>500</v>
      </c>
      <c r="D35" s="52">
        <v>1550</v>
      </c>
      <c r="E35" s="52">
        <v>150</v>
      </c>
      <c r="F35" s="53">
        <v>500</v>
      </c>
      <c r="G35" s="54"/>
      <c r="H35" s="19">
        <f t="shared" si="0"/>
        <v>2700</v>
      </c>
      <c r="I35" s="55" t="s">
        <v>29</v>
      </c>
      <c r="J35" s="127">
        <v>400</v>
      </c>
      <c r="K35" s="128"/>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29" t="s">
        <v>42</v>
      </c>
      <c r="B36" s="130"/>
      <c r="C36" s="52"/>
      <c r="D36" s="52">
        <v>8</v>
      </c>
      <c r="E36" s="52"/>
      <c r="F36" s="53">
        <v>8</v>
      </c>
      <c r="G36" s="54"/>
      <c r="H36" s="19">
        <f t="shared" si="0"/>
        <v>16</v>
      </c>
      <c r="I36" s="55" t="s">
        <v>38</v>
      </c>
      <c r="J36" s="127">
        <v>7</v>
      </c>
      <c r="K36" s="128"/>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29" t="s">
        <v>41</v>
      </c>
      <c r="B37" s="130"/>
      <c r="C37" s="52"/>
      <c r="D37" s="52">
        <v>6800</v>
      </c>
      <c r="E37" s="52">
        <v>600</v>
      </c>
      <c r="F37" s="53">
        <v>2900</v>
      </c>
      <c r="G37" s="54"/>
      <c r="H37" s="19">
        <f t="shared" si="0"/>
        <v>10300</v>
      </c>
      <c r="I37" s="55" t="s">
        <v>29</v>
      </c>
      <c r="J37" s="127">
        <v>200</v>
      </c>
      <c r="K37" s="128"/>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29" t="s">
        <v>40</v>
      </c>
      <c r="B38" s="130"/>
      <c r="C38" s="52"/>
      <c r="D38" s="52">
        <v>4000</v>
      </c>
      <c r="E38" s="52">
        <v>650</v>
      </c>
      <c r="F38" s="53">
        <v>4000</v>
      </c>
      <c r="G38" s="54"/>
      <c r="H38" s="19">
        <f t="shared" si="0"/>
        <v>8650</v>
      </c>
      <c r="I38" s="55" t="s">
        <v>29</v>
      </c>
      <c r="J38" s="127">
        <v>400</v>
      </c>
      <c r="K38" s="128"/>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29" t="s">
        <v>39</v>
      </c>
      <c r="B39" s="130"/>
      <c r="C39" s="52"/>
      <c r="D39" s="52">
        <v>72</v>
      </c>
      <c r="E39" s="52">
        <v>23</v>
      </c>
      <c r="F39" s="53">
        <v>93</v>
      </c>
      <c r="G39" s="54"/>
      <c r="H39" s="19">
        <f t="shared" si="0"/>
        <v>188</v>
      </c>
      <c r="I39" s="55" t="s">
        <v>38</v>
      </c>
      <c r="J39" s="127">
        <v>10</v>
      </c>
      <c r="K39" s="128"/>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29" t="s">
        <v>37</v>
      </c>
      <c r="B40" s="130"/>
      <c r="C40" s="52"/>
      <c r="D40" s="52">
        <v>23</v>
      </c>
      <c r="E40" s="52">
        <v>20</v>
      </c>
      <c r="F40" s="53">
        <v>18</v>
      </c>
      <c r="G40" s="54"/>
      <c r="H40" s="19">
        <f t="shared" si="0"/>
        <v>61</v>
      </c>
      <c r="I40" s="55" t="s">
        <v>21</v>
      </c>
      <c r="J40" s="127">
        <v>1</v>
      </c>
      <c r="K40" s="128"/>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29" t="s">
        <v>36</v>
      </c>
      <c r="B41" s="130"/>
      <c r="C41" s="52"/>
      <c r="D41" s="52">
        <v>42000</v>
      </c>
      <c r="E41" s="52"/>
      <c r="F41" s="53">
        <v>41000</v>
      </c>
      <c r="G41" s="54">
        <v>5000</v>
      </c>
      <c r="H41" s="19">
        <f t="shared" si="0"/>
        <v>88000</v>
      </c>
      <c r="I41" s="55" t="s">
        <v>35</v>
      </c>
      <c r="J41" s="127">
        <v>2000</v>
      </c>
      <c r="K41" s="128"/>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29" t="s">
        <v>34</v>
      </c>
      <c r="B42" s="130"/>
      <c r="C42" s="52"/>
      <c r="D42" s="52">
        <v>37500</v>
      </c>
      <c r="E42" s="52"/>
      <c r="F42" s="53">
        <v>35500</v>
      </c>
      <c r="G42" s="54">
        <v>6100</v>
      </c>
      <c r="H42" s="19">
        <f t="shared" si="0"/>
        <v>79100</v>
      </c>
      <c r="I42" s="56" t="s">
        <v>32</v>
      </c>
      <c r="J42" s="127">
        <v>2000</v>
      </c>
      <c r="K42" s="128"/>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29" t="s">
        <v>33</v>
      </c>
      <c r="B43" s="130"/>
      <c r="C43" s="52"/>
      <c r="D43" s="52">
        <v>21000</v>
      </c>
      <c r="E43" s="52"/>
      <c r="F43" s="53">
        <v>21000</v>
      </c>
      <c r="G43" s="54">
        <v>3450</v>
      </c>
      <c r="H43" s="19">
        <f t="shared" si="0"/>
        <v>45450</v>
      </c>
      <c r="I43" s="56" t="s">
        <v>32</v>
      </c>
      <c r="J43" s="127">
        <v>2000</v>
      </c>
      <c r="K43" s="128"/>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29" t="s">
        <v>31</v>
      </c>
      <c r="B44" s="130"/>
      <c r="C44" s="52"/>
      <c r="D44" s="52">
        <v>33500</v>
      </c>
      <c r="E44" s="52"/>
      <c r="F44" s="53">
        <v>33500</v>
      </c>
      <c r="G44" s="54">
        <v>6850</v>
      </c>
      <c r="H44" s="19">
        <f t="shared" si="0"/>
        <v>73850</v>
      </c>
      <c r="I44" s="56" t="s">
        <v>24</v>
      </c>
      <c r="J44" s="127">
        <v>3500</v>
      </c>
      <c r="K44" s="128"/>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29" t="s">
        <v>30</v>
      </c>
      <c r="B45" s="130"/>
      <c r="C45" s="52"/>
      <c r="D45" s="52">
        <v>8400</v>
      </c>
      <c r="E45" s="52"/>
      <c r="F45" s="53">
        <v>8400</v>
      </c>
      <c r="G45" s="54">
        <v>16000</v>
      </c>
      <c r="H45" s="19">
        <f t="shared" si="0"/>
        <v>32800</v>
      </c>
      <c r="I45" s="56" t="s">
        <v>29</v>
      </c>
      <c r="J45" s="127">
        <v>2000</v>
      </c>
      <c r="K45" s="128"/>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31" t="s">
        <v>28</v>
      </c>
      <c r="B46" s="132"/>
      <c r="C46" s="52"/>
      <c r="D46" s="52">
        <v>2000</v>
      </c>
      <c r="E46" s="52"/>
      <c r="F46" s="53">
        <v>2000</v>
      </c>
      <c r="G46" s="54"/>
      <c r="H46" s="19">
        <f t="shared" si="0"/>
        <v>4000</v>
      </c>
      <c r="I46" s="55" t="s">
        <v>27</v>
      </c>
      <c r="J46" s="127">
        <v>500</v>
      </c>
      <c r="K46" s="128"/>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29" t="s">
        <v>26</v>
      </c>
      <c r="B47" s="130"/>
      <c r="C47" s="52"/>
      <c r="D47" s="52">
        <v>1100</v>
      </c>
      <c r="E47" s="52"/>
      <c r="F47" s="53">
        <v>500</v>
      </c>
      <c r="G47" s="54"/>
      <c r="H47" s="19">
        <f t="shared" si="0"/>
        <v>1600</v>
      </c>
      <c r="I47" s="57" t="s">
        <v>24</v>
      </c>
      <c r="J47" s="127">
        <v>150</v>
      </c>
      <c r="K47" s="128"/>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29" t="s">
        <v>25</v>
      </c>
      <c r="B48" s="130"/>
      <c r="C48" s="52"/>
      <c r="D48" s="52">
        <v>6200</v>
      </c>
      <c r="E48" s="52"/>
      <c r="F48" s="53">
        <v>6200</v>
      </c>
      <c r="G48" s="54"/>
      <c r="H48" s="19">
        <f t="shared" si="0"/>
        <v>12400</v>
      </c>
      <c r="I48" s="57" t="s">
        <v>24</v>
      </c>
      <c r="J48" s="127">
        <v>1500</v>
      </c>
      <c r="K48" s="128"/>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29"/>
      <c r="B49" s="130"/>
      <c r="C49" s="52"/>
      <c r="D49" s="52"/>
      <c r="E49" s="52"/>
      <c r="F49" s="53"/>
      <c r="G49" s="54"/>
      <c r="H49" s="19" t="str">
        <f t="shared" si="0"/>
        <v/>
      </c>
      <c r="I49" s="57"/>
      <c r="J49" s="127"/>
      <c r="K49" s="128"/>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29"/>
      <c r="B50" s="130"/>
      <c r="C50" s="52"/>
      <c r="D50" s="52"/>
      <c r="E50" s="52"/>
      <c r="F50" s="53"/>
      <c r="G50" s="54"/>
      <c r="H50" s="19" t="str">
        <f t="shared" si="0"/>
        <v/>
      </c>
      <c r="I50" s="57"/>
      <c r="J50" s="127"/>
      <c r="K50" s="128"/>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38"/>
      <c r="B51" s="139"/>
      <c r="C51" s="52"/>
      <c r="D51" s="52"/>
      <c r="E51" s="52"/>
      <c r="F51" s="53"/>
      <c r="G51" s="54"/>
      <c r="H51" s="19" t="str">
        <f t="shared" si="0"/>
        <v/>
      </c>
      <c r="I51" s="55"/>
      <c r="J51" s="127"/>
      <c r="K51" s="128"/>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85" t="s">
        <v>22</v>
      </c>
      <c r="C53" s="86"/>
      <c r="D53" s="85" t="s">
        <v>21</v>
      </c>
      <c r="E53" s="87"/>
      <c r="F53" s="87"/>
      <c r="G53" s="33" t="s">
        <v>20</v>
      </c>
      <c r="H53" s="88" t="s">
        <v>83</v>
      </c>
      <c r="I53" s="89"/>
      <c r="J53" s="90"/>
      <c r="K53" s="34"/>
      <c r="L53" s="35"/>
      <c r="M53" s="35"/>
      <c r="O53" s="36"/>
      <c r="P53" s="36"/>
      <c r="X53" s="76" t="s">
        <v>19</v>
      </c>
      <c r="Y53" s="76"/>
      <c r="Z53" s="76"/>
      <c r="AA53" s="76"/>
      <c r="AB53" s="76"/>
      <c r="AC53" s="76"/>
      <c r="AD53" s="76"/>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3"/>
      <c r="Y54" s="134"/>
      <c r="Z54" s="134"/>
      <c r="AA54" s="134"/>
      <c r="AB54" s="134"/>
      <c r="AC54" s="134"/>
      <c r="AD54" s="134"/>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4"/>
      <c r="Y55" s="134"/>
      <c r="Z55" s="134"/>
      <c r="AA55" s="134"/>
      <c r="AB55" s="134"/>
      <c r="AC55" s="134"/>
      <c r="AD55" s="134"/>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4"/>
      <c r="Y56" s="134"/>
      <c r="Z56" s="134"/>
      <c r="AA56" s="134"/>
      <c r="AB56" s="134"/>
      <c r="AC56" s="134"/>
      <c r="AD56" s="134"/>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4"/>
      <c r="Y57" s="134"/>
      <c r="Z57" s="134"/>
      <c r="AA57" s="134"/>
      <c r="AB57" s="134"/>
      <c r="AC57" s="134"/>
      <c r="AD57" s="134"/>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4"/>
      <c r="Y58" s="134"/>
      <c r="Z58" s="134"/>
      <c r="AA58" s="134"/>
      <c r="AB58" s="134"/>
      <c r="AC58" s="134"/>
      <c r="AD58" s="134"/>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4"/>
      <c r="Y59" s="134"/>
      <c r="Z59" s="134"/>
      <c r="AA59" s="134"/>
      <c r="AB59" s="134"/>
      <c r="AC59" s="134"/>
      <c r="AD59" s="134"/>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4"/>
      <c r="Y60" s="134"/>
      <c r="Z60" s="134"/>
      <c r="AA60" s="134"/>
      <c r="AB60" s="134"/>
      <c r="AC60" s="134"/>
      <c r="AD60" s="134"/>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4"/>
      <c r="Y61" s="134"/>
      <c r="Z61" s="134"/>
      <c r="AA61" s="134"/>
      <c r="AB61" s="134"/>
      <c r="AC61" s="134"/>
      <c r="AD61" s="134"/>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4"/>
      <c r="Y62" s="134"/>
      <c r="Z62" s="134"/>
      <c r="AA62" s="134"/>
      <c r="AB62" s="134"/>
      <c r="AC62" s="134"/>
      <c r="AD62" s="134"/>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5">
        <f>E66</f>
        <v>262</v>
      </c>
      <c r="AC63" s="135"/>
      <c r="AD63" s="135"/>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5">
        <f>J66</f>
        <v>152</v>
      </c>
      <c r="AC64" s="135"/>
      <c r="AD64" s="135"/>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22">
        <v>38687</v>
      </c>
      <c r="AC65" s="122"/>
      <c r="AD65" s="122"/>
    </row>
    <row r="66" spans="1:30" ht="15" x14ac:dyDescent="0.25">
      <c r="A66" s="59"/>
      <c r="B66" s="60"/>
      <c r="C66" s="60"/>
      <c r="D66" s="43">
        <f t="shared" si="16"/>
        <v>0</v>
      </c>
      <c r="E66" s="44">
        <f t="shared" si="19"/>
        <v>262</v>
      </c>
      <c r="F66" s="61"/>
      <c r="G66" s="46">
        <f t="shared" si="17"/>
        <v>0</v>
      </c>
      <c r="H66" s="61"/>
      <c r="I66" s="47">
        <f t="shared" si="18"/>
        <v>0</v>
      </c>
      <c r="J66" s="43">
        <f t="shared" si="20"/>
        <v>152</v>
      </c>
      <c r="K66" s="74" t="s">
        <v>80</v>
      </c>
      <c r="L66" s="75"/>
      <c r="M66" s="75"/>
      <c r="N66" s="75"/>
      <c r="O66" s="75"/>
      <c r="P66" s="75"/>
      <c r="Q66" s="75"/>
      <c r="R66" s="75"/>
      <c r="S66" s="75"/>
      <c r="T66" s="75"/>
      <c r="U66" s="62">
        <v>2005</v>
      </c>
      <c r="X66" s="48" t="s">
        <v>82</v>
      </c>
      <c r="AB66" s="136" t="s">
        <v>0</v>
      </c>
      <c r="AC66" s="136"/>
      <c r="AD66" s="136"/>
    </row>
    <row r="67" spans="1:30" ht="12" customHeight="1" x14ac:dyDescent="0.25">
      <c r="B67" s="50"/>
    </row>
    <row r="68" spans="1:30" x14ac:dyDescent="0.2">
      <c r="B68" s="67"/>
      <c r="C68" s="67"/>
      <c r="D68" s="67"/>
      <c r="E68" s="67"/>
      <c r="F68" s="67"/>
      <c r="G68" s="67"/>
      <c r="H68" s="67"/>
      <c r="I68" s="137" t="s">
        <v>85</v>
      </c>
      <c r="J68" s="137"/>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dotaya</cp:lastModifiedBy>
  <cp:lastPrinted>2019-11-25T17:16:16Z</cp:lastPrinted>
  <dcterms:created xsi:type="dcterms:W3CDTF">2009-08-17T17:00:35Z</dcterms:created>
  <dcterms:modified xsi:type="dcterms:W3CDTF">2019-11-27T13:17:55Z</dcterms:modified>
</cp:coreProperties>
</file>