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HMA Materails Lab\Coenen\FHWA Density Demo\"/>
    </mc:Choice>
  </mc:AlternateContent>
  <bookViews>
    <workbookView xWindow="0" yWindow="0" windowWidth="13125" windowHeight="12090" firstSheet="2" activeTab="2"/>
  </bookViews>
  <sheets>
    <sheet name="data" sheetId="1" r:id="rId1"/>
    <sheet name="compiled - plot" sheetId="2" r:id="rId2"/>
    <sheet name="corrected Gmm"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3" i="3" l="1"/>
  <c r="AC30" i="3"/>
  <c r="AB30" i="3"/>
  <c r="AA30" i="3"/>
  <c r="Y31" i="3"/>
  <c r="Y30" i="3"/>
  <c r="W33" i="3"/>
  <c r="W30" i="3"/>
  <c r="Z3" i="3" l="1"/>
  <c r="Z4" i="3"/>
  <c r="Z5" i="3"/>
  <c r="Z6" i="3"/>
  <c r="Z7" i="3"/>
  <c r="Z8" i="3"/>
  <c r="Z9" i="3"/>
  <c r="Z2" i="3"/>
  <c r="AI5" i="1"/>
  <c r="AI8" i="1"/>
  <c r="AI9" i="1"/>
  <c r="AI11" i="1"/>
  <c r="AI13" i="1"/>
  <c r="AI16" i="1"/>
  <c r="AI18" i="1"/>
  <c r="AI3" i="1"/>
  <c r="P3" i="1"/>
  <c r="W3" i="3" l="1"/>
  <c r="W4" i="3"/>
  <c r="W5" i="3"/>
  <c r="W6" i="3"/>
  <c r="W7" i="3"/>
  <c r="W8" i="3"/>
  <c r="W9" i="3"/>
  <c r="W2" i="3"/>
  <c r="C49" i="3" l="1"/>
  <c r="C47" i="3"/>
  <c r="C45" i="3"/>
  <c r="C43" i="3"/>
  <c r="C41" i="3"/>
  <c r="C39" i="3"/>
  <c r="C37" i="3"/>
  <c r="C35" i="3"/>
  <c r="F16" i="3"/>
  <c r="D16" i="3"/>
  <c r="F14" i="3"/>
  <c r="D14" i="3"/>
  <c r="F12" i="3"/>
  <c r="D12" i="3"/>
  <c r="F10" i="3"/>
  <c r="D10" i="3"/>
  <c r="F8" i="3"/>
  <c r="D8" i="3"/>
  <c r="F6" i="3"/>
  <c r="D6" i="3"/>
  <c r="F4" i="3"/>
  <c r="D4" i="3"/>
  <c r="F2" i="3"/>
  <c r="D2" i="3"/>
  <c r="C49" i="2" l="1"/>
  <c r="C47" i="2"/>
  <c r="C45" i="2"/>
  <c r="C43" i="2"/>
  <c r="C41" i="2"/>
  <c r="C39" i="2"/>
  <c r="C37" i="2"/>
  <c r="C35" i="2"/>
  <c r="D2" i="2" l="1"/>
  <c r="F2" i="2"/>
  <c r="D4" i="2"/>
  <c r="F4" i="2"/>
  <c r="D6" i="2"/>
  <c r="F6" i="2"/>
  <c r="D8" i="2"/>
  <c r="F8" i="2"/>
  <c r="D10" i="2"/>
  <c r="F10" i="2"/>
  <c r="D12" i="2"/>
  <c r="F12" i="2"/>
  <c r="D14" i="2"/>
  <c r="F14" i="2"/>
  <c r="D16" i="2"/>
  <c r="F16" i="2"/>
  <c r="P18" i="1" l="1"/>
  <c r="P17" i="1"/>
  <c r="P16" i="1"/>
  <c r="P15" i="1"/>
  <c r="Q16" i="1"/>
  <c r="Q14" i="1"/>
  <c r="Q13" i="1"/>
  <c r="P14" i="1"/>
  <c r="P13" i="1"/>
  <c r="Q12" i="1"/>
  <c r="Q11" i="1"/>
  <c r="P12" i="1"/>
  <c r="P11" i="1"/>
  <c r="Q10" i="1"/>
  <c r="Q9" i="1"/>
  <c r="P10" i="1"/>
  <c r="P9" i="1"/>
  <c r="Q8" i="1"/>
  <c r="P8" i="1"/>
  <c r="Q7" i="1"/>
  <c r="P7" i="1"/>
  <c r="Q6" i="1"/>
  <c r="P6" i="1"/>
  <c r="Q5" i="1"/>
  <c r="P5" i="1"/>
  <c r="P4" i="1"/>
  <c r="Q3" i="1"/>
</calcChain>
</file>

<file path=xl/sharedStrings.xml><?xml version="1.0" encoding="utf-8"?>
<sst xmlns="http://schemas.openxmlformats.org/spreadsheetml/2006/main" count="291" uniqueCount="188">
  <si>
    <t>Section</t>
  </si>
  <si>
    <t>Mix Description</t>
  </si>
  <si>
    <t>Date Paved</t>
  </si>
  <si>
    <t>Tons</t>
  </si>
  <si>
    <t>Begin Sta.</t>
  </si>
  <si>
    <t>End Sta.</t>
  </si>
  <si>
    <t>Length (mi)</t>
  </si>
  <si>
    <t>Direction</t>
  </si>
  <si>
    <t>Ave. Lot Density</t>
  </si>
  <si>
    <t>QC</t>
  </si>
  <si>
    <t>QV</t>
  </si>
  <si>
    <t>At Cores</t>
  </si>
  <si>
    <t>QV gauge</t>
  </si>
  <si>
    <t>Core Ave.</t>
  </si>
  <si>
    <t>Control</t>
  </si>
  <si>
    <t>629+29</t>
  </si>
  <si>
    <t>564+50</t>
  </si>
  <si>
    <t>Add'l Roller</t>
  </si>
  <si>
    <t>3% Regression</t>
  </si>
  <si>
    <t>3% + Add'l Roller</t>
  </si>
  <si>
    <t>WMA</t>
  </si>
  <si>
    <t>HMA w/ Compaction Aid</t>
  </si>
  <si>
    <t>WMA @ 3%</t>
  </si>
  <si>
    <t>5 MT HMA (9.5mm)</t>
  </si>
  <si>
    <t>494+60</t>
  </si>
  <si>
    <t>422+50</t>
  </si>
  <si>
    <t>WB</t>
  </si>
  <si>
    <t>EB</t>
  </si>
  <si>
    <t>351+60</t>
  </si>
  <si>
    <t>424+25</t>
  </si>
  <si>
    <t>351+10</t>
  </si>
  <si>
    <t>278+50</t>
  </si>
  <si>
    <t>204+25</t>
  </si>
  <si>
    <t>206+40</t>
  </si>
  <si>
    <t>149+50</t>
  </si>
  <si>
    <t>136+20</t>
  </si>
  <si>
    <t>1.04 (rain)</t>
  </si>
  <si>
    <t>79+30</t>
  </si>
  <si>
    <t>Roller Pattern (passes)</t>
  </si>
  <si>
    <t>Steel Wheel</t>
  </si>
  <si>
    <t>Rubber Tire</t>
  </si>
  <si>
    <t>Finish Roller</t>
  </si>
  <si>
    <t>[Add'l Steel]</t>
  </si>
  <si>
    <t>5/7</t>
  </si>
  <si>
    <t>-/-</t>
  </si>
  <si>
    <t>11/13</t>
  </si>
  <si>
    <t>3 vibe        2 static</t>
  </si>
  <si>
    <t>NOTES</t>
  </si>
  <si>
    <t xml:space="preserve">NCAT made recommendations based on day 1, several changes made: emptytruck routing (tracking shoulder material), 6" overlap/overhang of roller, tighten spacing between rollers, tack not very uniform </t>
  </si>
  <si>
    <t>9/11</t>
  </si>
  <si>
    <t>9 vibe</t>
  </si>
  <si>
    <t>4 vibe       5 static</t>
  </si>
  <si>
    <t>Weather</t>
  </si>
  <si>
    <t>Sunny</t>
  </si>
  <si>
    <t>89/63</t>
  </si>
  <si>
    <t>86/53</t>
  </si>
  <si>
    <t>84/53</t>
  </si>
  <si>
    <t>86/60</t>
  </si>
  <si>
    <t>80/48</t>
  </si>
  <si>
    <t>88/64</t>
  </si>
  <si>
    <t>Cloudy/Rain</t>
  </si>
  <si>
    <t>79/??</t>
  </si>
  <si>
    <t>84/55</t>
  </si>
  <si>
    <t>Mix Temp @ Paver</t>
  </si>
  <si>
    <t>6 vibe        1 static</t>
  </si>
  <si>
    <t>4 vibe        5 static</t>
  </si>
  <si>
    <t>Add'l roller swapped out from previous week, first 2 breakdown rollers exchanged places.  observed spider cracking/tearing of mat (isolated to outside half of lane). Too fine? Too sandy?  Inconsistent rolling patterns on WB noted by field staff as well.</t>
  </si>
  <si>
    <t>4 vibe            3 static</t>
  </si>
  <si>
    <t>-</t>
  </si>
  <si>
    <t>3/4 vibe       2/5 static</t>
  </si>
  <si>
    <t>3/4 vibe        2/3 static</t>
  </si>
  <si>
    <t>[finish roller at 4 vibe, 3 static noted by field staff]</t>
  </si>
  <si>
    <t>screed not vibrating (breakdown roller likely instructed to over-roll because rubber-tire was broke-down initially). LOW air voids on EB increased density --&gt; took cores from both EB &amp; WB</t>
  </si>
  <si>
    <t>Preliminary statements:</t>
  </si>
  <si>
    <t>- Lack of control during initial production led to wild swings in air voids and varying density between EB &amp; WB of control section</t>
  </si>
  <si>
    <t>-An additional roller on the control mix appeared to result in approx. 1.5% increase over QC data from standard compaction effort (using WB where mix was acceptable air voids)</t>
  </si>
  <si>
    <t xml:space="preserve"> and comparable to QV gauge at standard effort, though QV gauge appeared to be reading isolated high density areas on control section</t>
  </si>
  <si>
    <t>-Cores cut from "representative sections" showed approx. 0.5% increase (approx. 1% below QV gauge readings at core locations)</t>
  </si>
  <si>
    <t>- 3% regression on standard mix, with standard compaction effort shows negligible increase in density in terms of cores (though gauges showed the potential to read approx. 1% higher than standard mix)</t>
  </si>
  <si>
    <t>- Gauge readings on WMA showed minimal increase in density, however, cores showed approx. 1% increase over control, though gauge readings were deceptively 1.5% high at core locations</t>
  </si>
  <si>
    <t>- Also, compaction effort finish roller was slightly increased with vibrating on all passes on the WMA</t>
  </si>
  <si>
    <t>- HMA w/ additive as compaction aid appeared to provide similar increase in density to WMA</t>
  </si>
  <si>
    <t>- WMA @ 3% resulted in negligible increase according to gauge readings, however, cores showed a decrease when compared to conventional WMA section</t>
  </si>
  <si>
    <t>- Gauges were found to read approx. 1% lower than core measurements on the 9.5mm mix</t>
  </si>
  <si>
    <t>"corrected" gauge</t>
  </si>
  <si>
    <t>To avoid further conflicting information between core data and gauge readings, a "corrected gauge reading" was determined by accounting for the difference between the cores and the secondary gauge readings taken at the location of the cores.</t>
  </si>
  <si>
    <t>When looking at this data, the following preliminary statements can be made:</t>
  </si>
  <si>
    <t>- QV gauge readings were 1.5% higher than QC in the WB lane, EB not discussed further because air voids were determined to be low, resulting in falsely inflating density (approx. 4% higher on cores)</t>
  </si>
  <si>
    <t>- An additional roller appeared to achieve only 0.5% increase in density, THOUGH it appears the # of passes of each breakdown roller was reduced so the combination of 2 breakdown rollers barely exceeded the "standard effort"</t>
  </si>
  <si>
    <t>- 3% regression resulted in negligible increase in field density (IT SHOULD BE NOTED THAT AC CONTENT WAS DIALED BACK ACCORDING TO CONTROL CHARTS, YIELDING A "REGRESSED" MIX VERY SIMILAR TO CONTROL MIX</t>
  </si>
  <si>
    <t>- WMA regressed to 3% actually slightly decreased density from conventional WMA (may be negligible)</t>
  </si>
  <si>
    <t>- 9.5mm mix resulted in most appreciable increase in density of over 1.5% under similar compaction effort as control. (This may be achieved in part by aggregate structure as well as increase in AC content)</t>
  </si>
  <si>
    <t>- Additional roller on 3% mix appeared to result in negligible increase according to gauge data, however, cores showed nearly 2% increase with cores comparing to QV gauge readings at core locations</t>
  </si>
  <si>
    <t>changed transfer device, AC content was negiligibly increased and resulting in approx. 4% air voids (standard mix) for part of this section</t>
  </si>
  <si>
    <t>Additional thoughts/notes:</t>
  </si>
  <si>
    <t>- A slight increase in field density may be expected from regressing air voids, allowing for increased density targets (data was deceiving in showing this due to lack of additional asphalt in regressed mix).</t>
  </si>
  <si>
    <t>- Additional rollers will provide additional density.</t>
  </si>
  <si>
    <t>- WisDOT minimum density requirements are easily achievable even with "standard" compaction effort of 3 rollers without excessive number of passes.</t>
  </si>
  <si>
    <t>- Finer NMAS results in the most appreciable increase in density from control (may be due in part to increased asphalt content that was not properly met on regressed mix for comparison)</t>
  </si>
  <si>
    <t>- From data collected here, the Dept. may want to consider making WMA exempt from air void regression</t>
  </si>
  <si>
    <t>- 9.5mm mix resulted in negligible change in density according to gauge readings, however, cores showed nearly 1.5% increase in density</t>
  </si>
  <si>
    <t xml:space="preserve">- Discrepencies may arise between QC and QV data because readings across sublots are averaged and then sublots are again averaged to represent the Lot, therefore reduced frequency QV data collection may not be representative. </t>
  </si>
  <si>
    <t>- Dept should strongly consider individual density locations/readings in order to be more representative</t>
  </si>
  <si>
    <t>- An additional roller on 3% mix resulted in over 2% increase in density. (It should be noted that this may have been achieved by a combination of a "true" added compaction effort as well as slight increase in AC content)</t>
  </si>
  <si>
    <t>- Use of WMA resulted in nearly 1% greater density for similar compaction effort (decrease in breakdown roller passes, but increase in finish roller passes with vibration rather than static)</t>
  </si>
  <si>
    <t>- It should be noted that WMA resulted in a significant increase in gauge-core offset meaning that an increased density identified by gauges is misleading and density was closer to unchanged or even lower for lot averages</t>
  </si>
  <si>
    <t>- HMA with additive for compaction aid resulted in negligible increase over WMA (though gauge-core offset was slightly reduced)</t>
  </si>
  <si>
    <t>- If regressing air voids with additional asphalt content, Dept must ensure that additional asphalt is truly being added to mix.</t>
  </si>
  <si>
    <t xml:space="preserve">- Using a warm mix additive provided negligible change in density over the control mix, and reducing temperatures and treating mix with additive present as a true WMA resulted in lower densities for similar compaction effort </t>
  </si>
  <si>
    <t>WMA @ 3% (not AVR)</t>
  </si>
  <si>
    <t>- In hindsight, should have taken cores rather than gauge readings, throughout the entire project</t>
  </si>
  <si>
    <t>- Since we did not, we must make use of the gauge readings.</t>
  </si>
  <si>
    <t>- When taking cores, QV gauge was used to take nuke readings at core locations prior to extracting cores</t>
  </si>
  <si>
    <t>- QC data gives most complete coverage of the mat</t>
  </si>
  <si>
    <t>- QV because the Department can direct their gauge/technician to perform the additonal work, plus QC was busy monitoring paving ahead</t>
  </si>
  <si>
    <t>- Again, in hindsight, would have been best to perform this "gauge-to-core" correlation with the QC gauge</t>
  </si>
  <si>
    <t>- Using QC gauge for correlation would have ensured proper offset for that specific gauge</t>
  </si>
  <si>
    <t>- Footprint testing showed QC &amp; QV gauges were reading similarly…</t>
  </si>
  <si>
    <t>- Therefore, not unreasonable to use QV gauge offset from cores to adjust or "correct" the QC gauge readings</t>
  </si>
  <si>
    <t>- This is what is presented in this second plot, as "corrected QC nukes"</t>
  </si>
  <si>
    <t>- Cores are displayed simply for a visual…</t>
  </si>
  <si>
    <t>- Recall, cores were taken from an "isolated" 10-12 foot section down the middle of the driving lane, selected as "representative"</t>
  </si>
  <si>
    <t>- Cores do not provide nearly the same coverage or representation as the QC gauge readings,</t>
  </si>
  <si>
    <t xml:space="preserve">- Which is why the cores were used to determine the offset which was then applied to the QC gauge for most coverage and greatest </t>
  </si>
  <si>
    <t>representative of each section's average density</t>
  </si>
  <si>
    <t>THE PRELIMINARY CONCLUSIONS THAT ARE OBSERVED FROM THE "CORRECTED QC NUKES" ARE AS FOLLOWS:</t>
  </si>
  <si>
    <r>
      <t>·</t>
    </r>
    <r>
      <rPr>
        <sz val="7"/>
        <color theme="1"/>
        <rFont val="Times New Roman"/>
        <family val="1"/>
      </rPr>
      <t xml:space="preserve">         </t>
    </r>
    <r>
      <rPr>
        <sz val="11"/>
        <color theme="1"/>
        <rFont val="Calibri"/>
        <family val="2"/>
        <scheme val="minor"/>
      </rPr>
      <t>Additional roller shows minimal increase over control</t>
    </r>
  </si>
  <si>
    <r>
      <t>o</t>
    </r>
    <r>
      <rPr>
        <sz val="7"/>
        <color theme="1"/>
        <rFont val="Times New Roman"/>
        <family val="1"/>
      </rPr>
      <t xml:space="preserve">   </t>
    </r>
    <r>
      <rPr>
        <sz val="11"/>
        <color theme="1"/>
        <rFont val="Calibri"/>
        <family val="2"/>
        <scheme val="minor"/>
      </rPr>
      <t>Should be noted that compaction effort was minimally increased</t>
    </r>
  </si>
  <si>
    <r>
      <t>·</t>
    </r>
    <r>
      <rPr>
        <sz val="7"/>
        <color theme="1"/>
        <rFont val="Times New Roman"/>
        <family val="1"/>
      </rPr>
      <t xml:space="preserve">         </t>
    </r>
    <r>
      <rPr>
        <sz val="11"/>
        <color theme="1"/>
        <rFont val="Calibri"/>
        <family val="2"/>
        <scheme val="minor"/>
      </rPr>
      <t>Regressed 3% showed minimal increase over control</t>
    </r>
  </si>
  <si>
    <r>
      <t>o</t>
    </r>
    <r>
      <rPr>
        <sz val="7"/>
        <color theme="1"/>
        <rFont val="Times New Roman"/>
        <family val="1"/>
      </rPr>
      <t xml:space="preserve">   </t>
    </r>
    <r>
      <rPr>
        <sz val="11"/>
        <color theme="1"/>
        <rFont val="Calibri"/>
        <family val="2"/>
        <scheme val="minor"/>
      </rPr>
      <t xml:space="preserve">No real AC added </t>
    </r>
    <r>
      <rPr>
        <sz val="11"/>
        <color theme="1"/>
        <rFont val="Wingdings"/>
        <charset val="2"/>
      </rPr>
      <t>à</t>
    </r>
    <r>
      <rPr>
        <sz val="11"/>
        <color theme="1"/>
        <rFont val="Calibri"/>
        <family val="2"/>
        <scheme val="minor"/>
      </rPr>
      <t xml:space="preserve"> running near control mix (AC &amp; 4% Va)</t>
    </r>
  </si>
  <si>
    <r>
      <t>·</t>
    </r>
    <r>
      <rPr>
        <sz val="7"/>
        <color theme="1"/>
        <rFont val="Times New Roman"/>
        <family val="1"/>
      </rPr>
      <t xml:space="preserve">         </t>
    </r>
    <r>
      <rPr>
        <sz val="11"/>
        <color theme="1"/>
        <rFont val="Calibri"/>
        <family val="2"/>
        <scheme val="minor"/>
      </rPr>
      <t>3% + Add’l roller shows increase in density</t>
    </r>
  </si>
  <si>
    <r>
      <t>o</t>
    </r>
    <r>
      <rPr>
        <sz val="7"/>
        <color theme="1"/>
        <rFont val="Times New Roman"/>
        <family val="1"/>
      </rPr>
      <t xml:space="preserve">   </t>
    </r>
    <r>
      <rPr>
        <sz val="11"/>
        <color theme="1"/>
        <rFont val="Calibri"/>
        <family val="2"/>
        <scheme val="minor"/>
      </rPr>
      <t>Increased compaction effort was apparent &amp; slight increase in AC</t>
    </r>
  </si>
  <si>
    <r>
      <t>o</t>
    </r>
    <r>
      <rPr>
        <sz val="7"/>
        <color theme="1"/>
        <rFont val="Times New Roman"/>
        <family val="1"/>
      </rPr>
      <t xml:space="preserve">   </t>
    </r>
    <r>
      <rPr>
        <sz val="11"/>
        <color theme="1"/>
        <rFont val="Calibri"/>
        <family val="2"/>
        <scheme val="minor"/>
      </rPr>
      <t>Cannot attribute increase to one or the other</t>
    </r>
  </si>
  <si>
    <r>
      <t>§</t>
    </r>
    <r>
      <rPr>
        <sz val="7"/>
        <color theme="1"/>
        <rFont val="Times New Roman"/>
        <family val="1"/>
      </rPr>
      <t xml:space="preserve">  </t>
    </r>
    <r>
      <rPr>
        <sz val="11"/>
        <color theme="1"/>
        <rFont val="Calibri"/>
        <family val="2"/>
        <scheme val="minor"/>
      </rPr>
      <t>due to lack of data/cooperation on other sections</t>
    </r>
  </si>
  <si>
    <r>
      <t>·</t>
    </r>
    <r>
      <rPr>
        <sz val="7"/>
        <color theme="1"/>
        <rFont val="Times New Roman"/>
        <family val="1"/>
      </rPr>
      <t xml:space="preserve">         </t>
    </r>
    <r>
      <rPr>
        <sz val="11"/>
        <color theme="1"/>
        <rFont val="Calibri"/>
        <family val="2"/>
        <scheme val="minor"/>
      </rPr>
      <t>WMA shows decreased densities in “adjusted gauge” data</t>
    </r>
  </si>
  <si>
    <r>
      <t>o</t>
    </r>
    <r>
      <rPr>
        <sz val="7"/>
        <color theme="1"/>
        <rFont val="Times New Roman"/>
        <family val="1"/>
      </rPr>
      <t xml:space="preserve">   </t>
    </r>
    <r>
      <rPr>
        <sz val="11"/>
        <color theme="1"/>
        <rFont val="Calibri"/>
        <family val="2"/>
        <scheme val="minor"/>
      </rPr>
      <t>Was comparable to control in “uncorrected data,” but</t>
    </r>
  </si>
  <si>
    <r>
      <t>o</t>
    </r>
    <r>
      <rPr>
        <sz val="7"/>
        <color theme="1"/>
        <rFont val="Times New Roman"/>
        <family val="1"/>
      </rPr>
      <t xml:space="preserve">   </t>
    </r>
    <r>
      <rPr>
        <sz val="11"/>
        <color theme="1"/>
        <rFont val="Calibri"/>
        <family val="2"/>
        <scheme val="minor"/>
      </rPr>
      <t>Using non-correlated gauges to control operations = bad idea</t>
    </r>
  </si>
  <si>
    <r>
      <t>·</t>
    </r>
    <r>
      <rPr>
        <sz val="7"/>
        <color theme="1"/>
        <rFont val="Times New Roman"/>
        <family val="1"/>
      </rPr>
      <t xml:space="preserve">         </t>
    </r>
    <r>
      <rPr>
        <sz val="11"/>
        <color theme="1"/>
        <rFont val="Calibri"/>
        <family val="2"/>
        <scheme val="minor"/>
      </rPr>
      <t>HMA w/ Additive = no appreciable increase</t>
    </r>
  </si>
  <si>
    <r>
      <t>o</t>
    </r>
    <r>
      <rPr>
        <sz val="7"/>
        <color theme="1"/>
        <rFont val="Times New Roman"/>
        <family val="1"/>
      </rPr>
      <t xml:space="preserve">   </t>
    </r>
    <r>
      <rPr>
        <sz val="11"/>
        <color theme="1"/>
        <rFont val="Calibri"/>
        <family val="2"/>
        <scheme val="minor"/>
      </rPr>
      <t>Does this mean using the additive/compaction aid in HMA is a waste of money??</t>
    </r>
  </si>
  <si>
    <r>
      <t>o</t>
    </r>
    <r>
      <rPr>
        <sz val="7"/>
        <color theme="1"/>
        <rFont val="Times New Roman"/>
        <family val="1"/>
      </rPr>
      <t xml:space="preserve">   </t>
    </r>
    <r>
      <rPr>
        <sz val="11"/>
        <color theme="1"/>
        <rFont val="Calibri"/>
        <family val="2"/>
        <scheme val="minor"/>
      </rPr>
      <t>Slight increase in density (according to gauge) is countered by the increase in gauge offset for this mix over control</t>
    </r>
  </si>
  <si>
    <r>
      <t>·</t>
    </r>
    <r>
      <rPr>
        <sz val="7"/>
        <color theme="1"/>
        <rFont val="Times New Roman"/>
        <family val="1"/>
      </rPr>
      <t xml:space="preserve">         </t>
    </r>
    <r>
      <rPr>
        <sz val="11"/>
        <color theme="1"/>
        <rFont val="Calibri"/>
        <family val="2"/>
        <scheme val="minor"/>
      </rPr>
      <t>Additional additive in WMA to achieve 3% = showed slight increase over WMA</t>
    </r>
  </si>
  <si>
    <r>
      <t>o</t>
    </r>
    <r>
      <rPr>
        <sz val="7"/>
        <color theme="1"/>
        <rFont val="Times New Roman"/>
        <family val="1"/>
      </rPr>
      <t xml:space="preserve">   </t>
    </r>
    <r>
      <rPr>
        <sz val="11"/>
        <color theme="1"/>
        <rFont val="Calibri"/>
        <family val="2"/>
        <scheme val="minor"/>
      </rPr>
      <t>Still below control</t>
    </r>
  </si>
  <si>
    <r>
      <t>o</t>
    </r>
    <r>
      <rPr>
        <sz val="7"/>
        <color theme="1"/>
        <rFont val="Times New Roman"/>
        <family val="1"/>
      </rPr>
      <t xml:space="preserve">   </t>
    </r>
    <r>
      <rPr>
        <sz val="11"/>
        <color theme="1"/>
        <rFont val="Calibri"/>
        <family val="2"/>
        <scheme val="minor"/>
      </rPr>
      <t>May warrant increasing dosages in cold weather or applications that require WMA??</t>
    </r>
  </si>
  <si>
    <r>
      <t>§</t>
    </r>
    <r>
      <rPr>
        <sz val="7"/>
        <color theme="1"/>
        <rFont val="Times New Roman"/>
        <family val="1"/>
      </rPr>
      <t xml:space="preserve">  </t>
    </r>
    <r>
      <rPr>
        <sz val="11"/>
        <color theme="1"/>
        <rFont val="Calibri"/>
        <family val="2"/>
        <scheme val="minor"/>
      </rPr>
      <t>Still lower density than HMA w/ additive, so it is hard to justify reducing temp &amp; increasing dosage, unless the situation forces reduces temps in which case the increased dosage may help account for that</t>
    </r>
  </si>
  <si>
    <r>
      <t>·</t>
    </r>
    <r>
      <rPr>
        <sz val="7"/>
        <color theme="1"/>
        <rFont val="Times New Roman"/>
        <family val="1"/>
      </rPr>
      <t xml:space="preserve">         </t>
    </r>
    <r>
      <rPr>
        <sz val="11"/>
        <color theme="1"/>
        <rFont val="Calibri"/>
        <family val="2"/>
        <scheme val="minor"/>
      </rPr>
      <t>9.5mm achieve similar increase to Add’l roller or 3% Va (minimal increase over control)</t>
    </r>
  </si>
  <si>
    <t>- Extracted cores were similar in density to QV gauge readings isolating core locations (on control mix)</t>
  </si>
  <si>
    <t>NOTE A TYPCIAL REGRESSION, JUST EXTRA ADDITIVE TO REDUCE Va</t>
  </si>
  <si>
    <t>Assuming cores were representative (though isolated to small area), core data suggests:</t>
  </si>
  <si>
    <t>- An additional roller on conventional mix increases the density over 0.5%</t>
  </si>
  <si>
    <t>- Air Void Regression of the mix (via added AC) resulted in negligible change in density, however</t>
  </si>
  <si>
    <t xml:space="preserve">- An additional roller on a regressed mix appears to have taken full advantage of the additional asphalt for lubrication and </t>
  </si>
  <si>
    <t>- Using WMA resulted in approximately 1.0% higher density than the HMA under similar compaction effort</t>
  </si>
  <si>
    <t>- Using the warm mix additive as compaction aid (WMA mix run at HMA temps) resulted in roughly 0.7% increase in density, in other words</t>
  </si>
  <si>
    <t>approximately 70% of the increase found when using WMA</t>
  </si>
  <si>
    <t>- Using a finer/smaller NMAS (9.5mm in this case) resulted in 1.7% increase in density over the control mix, in other words</t>
  </si>
  <si>
    <t>increased the average core density by nearly 2.4%</t>
  </si>
  <si>
    <t>- When increasing the additive dosage rate to yield 3% air voids in the lab, a slight decrease (~0.2%) in density was observed</t>
  </si>
  <si>
    <t>over 70% of the increase seen when using an additional roller as well as increased asphalt content from air void regression of mix</t>
  </si>
  <si>
    <t>- For this reason, one may want to compare the %AC in the 9.5mm mix with the increased AC of the regressed mix to see how similar they may be</t>
  </si>
  <si>
    <t>- Perhaps part of the increase in density can be attributed to the %AC, however,</t>
  </si>
  <si>
    <t>compaction effort resulted in neglible change in density (perhaps no significant increase in %AC?)</t>
  </si>
  <si>
    <t>then both the 3% Regression and the 3% plus additional roller should have %AC verified because the 3% with standard</t>
  </si>
  <si>
    <t>Gmm used for cores</t>
  </si>
  <si>
    <t>Orig. Nuke gauge FOR lane single lane</t>
  </si>
  <si>
    <t>Lane/Dir.</t>
  </si>
  <si>
    <t>Core density</t>
  </si>
  <si>
    <t>Orig. Gmm used for QC nuke</t>
  </si>
  <si>
    <t>Nuke (using approp. Gmm)</t>
  </si>
  <si>
    <t>Corrected Nukes</t>
  </si>
  <si>
    <t>Offset @ cores</t>
  </si>
  <si>
    <t>WMA @ 3% Air Voids</t>
  </si>
  <si>
    <t>additional roller</t>
  </si>
  <si>
    <t>cont. to add.</t>
  </si>
  <si>
    <t>average</t>
  </si>
  <si>
    <t>regression</t>
  </si>
  <si>
    <t>HMA</t>
  </si>
  <si>
    <t>Comp. Aid</t>
  </si>
  <si>
    <t>9.5mm</t>
  </si>
  <si>
    <t>add roller</t>
  </si>
  <si>
    <t>regress</t>
  </si>
  <si>
    <t>compiled</t>
  </si>
  <si>
    <t>PROCESS</t>
  </si>
  <si>
    <t>Additional Roller</t>
  </si>
  <si>
    <t>3% AV Regression</t>
  </si>
  <si>
    <t>Composite: 3% + Add’l Roller</t>
  </si>
  <si>
    <t>Increased Temp (WMA @ HMA temp)</t>
  </si>
  <si>
    <t>HMA 9.5mm</t>
  </si>
  <si>
    <t>∆ DENSITY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</si>
</sst>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9" x14ac:knownFonts="1">
    <font>
      <sz val="11"/>
      <color theme="1"/>
      <name val="Calibri"/>
      <family val="2"/>
      <scheme val="minor"/>
    </font>
    <font>
      <b/>
      <sz val="11"/>
      <color theme="1"/>
      <name val="Calibri"/>
      <family val="2"/>
      <scheme val="minor"/>
    </font>
    <font>
      <sz val="11"/>
      <color theme="1"/>
      <name val="Symbol"/>
      <family val="1"/>
      <charset val="2"/>
    </font>
    <font>
      <sz val="7"/>
      <color theme="1"/>
      <name val="Times New Roman"/>
      <family val="1"/>
    </font>
    <font>
      <sz val="11"/>
      <color theme="1"/>
      <name val="Courier New"/>
      <family val="3"/>
    </font>
    <font>
      <sz val="11"/>
      <color theme="1"/>
      <name val="Wingdings"/>
      <charset val="2"/>
    </font>
    <font>
      <u/>
      <sz val="11"/>
      <color theme="1"/>
      <name val="Calibri"/>
      <family val="2"/>
      <scheme val="minor"/>
    </font>
    <font>
      <b/>
      <sz val="14"/>
      <color theme="1"/>
      <name val="Calibri"/>
      <family val="2"/>
      <scheme val="minor"/>
    </font>
    <font>
      <sz val="12"/>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right/>
      <top style="thin">
        <color indexed="64"/>
      </top>
      <bottom/>
      <diagonal/>
    </border>
    <border>
      <left style="medium">
        <color rgb="FFFFFFFF"/>
      </left>
      <right style="medium">
        <color rgb="FFFFFFFF"/>
      </right>
      <top style="medium">
        <color rgb="FFFFFFFF"/>
      </top>
      <bottom style="medium">
        <color indexed="64"/>
      </bottom>
      <diagonal/>
    </border>
    <border>
      <left/>
      <right style="medium">
        <color rgb="FFFFFFFF"/>
      </right>
      <top style="medium">
        <color rgb="FFFFFFFF"/>
      </top>
      <bottom style="medium">
        <color indexed="64"/>
      </bottom>
      <diagonal/>
    </border>
    <border>
      <left style="medium">
        <color rgb="FFFFFFFF"/>
      </left>
      <right style="medium">
        <color rgb="FFFFFFFF"/>
      </right>
      <top/>
      <bottom style="thin">
        <color indexed="64"/>
      </bottom>
      <diagonal/>
    </border>
    <border>
      <left/>
      <right style="medium">
        <color rgb="FFFFFFFF"/>
      </right>
      <top/>
      <bottom style="thin">
        <color indexed="64"/>
      </bottom>
      <diagonal/>
    </border>
    <border>
      <left/>
      <right/>
      <top style="thin">
        <color indexed="64"/>
      </top>
      <bottom style="thin">
        <color indexed="64"/>
      </bottom>
      <diagonal/>
    </border>
    <border>
      <left style="medium">
        <color rgb="FFFFFFFF"/>
      </left>
      <right style="medium">
        <color rgb="FFFFFFFF"/>
      </right>
      <top style="thin">
        <color indexed="64"/>
      </top>
      <bottom style="thin">
        <color indexed="64"/>
      </bottom>
      <diagonal/>
    </border>
    <border>
      <left/>
      <right style="medium">
        <color rgb="FFFFFFFF"/>
      </right>
      <top style="thin">
        <color indexed="64"/>
      </top>
      <bottom style="thin">
        <color indexed="64"/>
      </bottom>
      <diagonal/>
    </border>
    <border>
      <left style="medium">
        <color rgb="FFFFFFFF"/>
      </left>
      <right style="medium">
        <color rgb="FFFFFFFF"/>
      </right>
      <top/>
      <bottom style="medium">
        <color indexed="64"/>
      </bottom>
      <diagonal/>
    </border>
    <border>
      <left/>
      <right style="medium">
        <color rgb="FFFFFFFF"/>
      </right>
      <top/>
      <bottom style="medium">
        <color indexed="64"/>
      </bottom>
      <diagonal/>
    </border>
  </borders>
  <cellStyleXfs count="1">
    <xf numFmtId="0" fontId="0" fillId="0" borderId="0"/>
  </cellStyleXfs>
  <cellXfs count="86">
    <xf numFmtId="0" fontId="0" fillId="0" borderId="0" xfId="0"/>
    <xf numFmtId="0" fontId="1" fillId="0" borderId="0" xfId="0" applyFont="1"/>
    <xf numFmtId="0" fontId="0" fillId="0" borderId="0" xfId="0" applyBorder="1"/>
    <xf numFmtId="2" fontId="0" fillId="0" borderId="0" xfId="0" applyNumberFormat="1" applyBorder="1"/>
    <xf numFmtId="0" fontId="0" fillId="0" borderId="1" xfId="0" applyBorder="1"/>
    <xf numFmtId="2" fontId="0" fillId="0" borderId="1" xfId="0" applyNumberFormat="1" applyBorder="1"/>
    <xf numFmtId="0" fontId="1" fillId="2" borderId="0" xfId="0" applyFont="1" applyFill="1"/>
    <xf numFmtId="0" fontId="0" fillId="2" borderId="0" xfId="0" applyFill="1" applyBorder="1"/>
    <xf numFmtId="0" fontId="0" fillId="2" borderId="1" xfId="0" applyFill="1" applyBorder="1"/>
    <xf numFmtId="0" fontId="0" fillId="2" borderId="0" xfId="0" applyFill="1"/>
    <xf numFmtId="0" fontId="1" fillId="0" borderId="1" xfId="0" applyFont="1" applyBorder="1"/>
    <xf numFmtId="0" fontId="1" fillId="0" borderId="1" xfId="0" applyFont="1" applyBorder="1" applyAlignment="1">
      <alignment wrapText="1"/>
    </xf>
    <xf numFmtId="0" fontId="1" fillId="2" borderId="1" xfId="0" applyFont="1" applyFill="1" applyBorder="1"/>
    <xf numFmtId="0" fontId="0" fillId="0" borderId="1" xfId="0" applyBorder="1" applyAlignment="1">
      <alignment wrapText="1"/>
    </xf>
    <xf numFmtId="164" fontId="0" fillId="0" borderId="0" xfId="0" applyNumberFormat="1" applyBorder="1"/>
    <xf numFmtId="164" fontId="0" fillId="0" borderId="1" xfId="0" applyNumberFormat="1" applyBorder="1"/>
    <xf numFmtId="0" fontId="0" fillId="0" borderId="0" xfId="0" applyFill="1"/>
    <xf numFmtId="0" fontId="0" fillId="0" borderId="0" xfId="0" applyFill="1" applyBorder="1"/>
    <xf numFmtId="0" fontId="1" fillId="0" borderId="1" xfId="0" applyFont="1" applyFill="1" applyBorder="1"/>
    <xf numFmtId="0" fontId="0" fillId="0" borderId="1" xfId="0" quotePrefix="1" applyFill="1" applyBorder="1"/>
    <xf numFmtId="0" fontId="1" fillId="0" borderId="1" xfId="0" applyFont="1" applyFill="1" applyBorder="1" applyAlignment="1">
      <alignment wrapText="1"/>
    </xf>
    <xf numFmtId="0" fontId="0" fillId="0" borderId="0" xfId="0" applyFill="1" applyBorder="1" applyAlignment="1">
      <alignment horizontal="center" vertical="center"/>
    </xf>
    <xf numFmtId="0" fontId="0" fillId="0" borderId="1" xfId="0" quotePrefix="1" applyFill="1" applyBorder="1" applyAlignment="1">
      <alignment horizontal="center" vertical="center"/>
    </xf>
    <xf numFmtId="0" fontId="0" fillId="0" borderId="0" xfId="0" quotePrefix="1"/>
    <xf numFmtId="0" fontId="0" fillId="3" borderId="0" xfId="0" applyFill="1" applyBorder="1"/>
    <xf numFmtId="0" fontId="0" fillId="3" borderId="1" xfId="0" applyFill="1" applyBorder="1"/>
    <xf numFmtId="164" fontId="0" fillId="3" borderId="0" xfId="0" applyNumberFormat="1" applyFill="1" applyBorder="1"/>
    <xf numFmtId="164" fontId="0" fillId="3" borderId="1" xfId="0" applyNumberFormat="1" applyFill="1" applyBorder="1"/>
    <xf numFmtId="164" fontId="0" fillId="2" borderId="0" xfId="0" applyNumberFormat="1" applyFill="1" applyBorder="1"/>
    <xf numFmtId="164" fontId="0" fillId="2" borderId="1" xfId="0" applyNumberFormat="1" applyFill="1" applyBorder="1"/>
    <xf numFmtId="0" fontId="0" fillId="0" borderId="0" xfId="0" applyBorder="1" applyAlignment="1">
      <alignment wrapText="1"/>
    </xf>
    <xf numFmtId="164" fontId="0" fillId="4" borderId="0" xfId="0" applyNumberFormat="1" applyFill="1" applyBorder="1"/>
    <xf numFmtId="164" fontId="0" fillId="4" borderId="1" xfId="0" applyNumberFormat="1" applyFill="1" applyBorder="1"/>
    <xf numFmtId="164" fontId="0" fillId="5" borderId="0" xfId="0" applyNumberFormat="1" applyFill="1" applyBorder="1"/>
    <xf numFmtId="164" fontId="0" fillId="5" borderId="1" xfId="0" applyNumberFormat="1" applyFill="1" applyBorder="1"/>
    <xf numFmtId="164" fontId="1" fillId="5" borderId="0" xfId="0" applyNumberFormat="1" applyFont="1" applyFill="1" applyBorder="1"/>
    <xf numFmtId="164" fontId="1" fillId="0" borderId="1" xfId="0" applyNumberFormat="1" applyFont="1" applyBorder="1"/>
    <xf numFmtId="164" fontId="1" fillId="0" borderId="0" xfId="0" applyNumberFormat="1" applyFont="1" applyBorder="1"/>
    <xf numFmtId="164" fontId="1" fillId="5" borderId="1" xfId="0" applyNumberFormat="1" applyFont="1" applyFill="1" applyBorder="1"/>
    <xf numFmtId="0" fontId="2" fillId="0" borderId="0" xfId="0" applyFont="1" applyAlignment="1">
      <alignment horizontal="left" vertical="center" indent="5"/>
    </xf>
    <xf numFmtId="0" fontId="4" fillId="0" borderId="0" xfId="0" applyFont="1" applyAlignment="1">
      <alignment horizontal="left" vertical="center" indent="10"/>
    </xf>
    <xf numFmtId="0" fontId="0" fillId="0" borderId="0" xfId="0" applyAlignment="1">
      <alignment horizontal="left" vertical="center" indent="5"/>
    </xf>
    <xf numFmtId="0" fontId="5" fillId="0" borderId="0" xfId="0" applyFont="1" applyAlignment="1">
      <alignment horizontal="left" vertical="center" indent="15"/>
    </xf>
    <xf numFmtId="164" fontId="0" fillId="0" borderId="0" xfId="0" applyNumberFormat="1"/>
    <xf numFmtId="0" fontId="0" fillId="0" borderId="0" xfId="0" applyAlignment="1">
      <alignment wrapText="1"/>
    </xf>
    <xf numFmtId="165" fontId="0" fillId="0" borderId="0" xfId="0" applyNumberFormat="1"/>
    <xf numFmtId="0" fontId="0" fillId="3" borderId="0" xfId="0" applyFill="1" applyAlignment="1">
      <alignment wrapText="1"/>
    </xf>
    <xf numFmtId="0" fontId="1" fillId="2" borderId="0" xfId="0" quotePrefix="1" applyFont="1" applyFill="1" applyBorder="1" applyAlignment="1">
      <alignment horizont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2" xfId="0" quotePrefix="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xf>
    <xf numFmtId="0" fontId="0" fillId="0" borderId="1" xfId="0" applyBorder="1" applyAlignment="1">
      <alignment horizontal="left"/>
    </xf>
    <xf numFmtId="0" fontId="1" fillId="0" borderId="0" xfId="0" applyFont="1" applyAlignment="1">
      <alignment horizontal="center"/>
    </xf>
    <xf numFmtId="0" fontId="1" fillId="0" borderId="1" xfId="0" applyFont="1" applyBorder="1" applyAlignment="1">
      <alignment horizontal="left"/>
    </xf>
    <xf numFmtId="0" fontId="0" fillId="0" borderId="2" xfId="0" applyBorder="1" applyAlignment="1">
      <alignment horizontal="left" wrapText="1"/>
    </xf>
    <xf numFmtId="0" fontId="0" fillId="0" borderId="1" xfId="0" applyBorder="1" applyAlignment="1">
      <alignment horizontal="left" wrapText="1"/>
    </xf>
    <xf numFmtId="0" fontId="0" fillId="0" borderId="2" xfId="0" quotePrefix="1" applyNumberFormat="1" applyBorder="1" applyAlignment="1">
      <alignment horizontal="center" vertical="center"/>
    </xf>
    <xf numFmtId="0" fontId="0" fillId="0" borderId="1" xfId="0" applyNumberFormat="1" applyBorder="1" applyAlignment="1">
      <alignment horizontal="center" vertical="center"/>
    </xf>
    <xf numFmtId="14" fontId="0" fillId="0" borderId="2" xfId="0" applyNumberFormat="1" applyBorder="1" applyAlignment="1">
      <alignment horizontal="center" vertical="center"/>
    </xf>
    <xf numFmtId="14" fontId="0" fillId="0" borderId="1" xfId="0" applyNumberFormat="1" applyBorder="1" applyAlignment="1">
      <alignment horizontal="center" vertical="center"/>
    </xf>
    <xf numFmtId="0" fontId="1" fillId="0" borderId="0" xfId="0" applyFont="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6" borderId="2" xfId="0" applyFill="1" applyBorder="1" applyAlignment="1">
      <alignment horizontal="center" vertical="center" wrapText="1"/>
    </xf>
    <xf numFmtId="0" fontId="0" fillId="6" borderId="1" xfId="0" applyFill="1" applyBorder="1" applyAlignment="1">
      <alignment horizontal="center" vertical="center" wrapText="1"/>
    </xf>
    <xf numFmtId="0" fontId="6" fillId="0" borderId="0" xfId="0" applyFont="1"/>
    <xf numFmtId="0" fontId="0" fillId="0" borderId="0" xfId="0" applyAlignment="1">
      <alignment horizontal="right"/>
    </xf>
    <xf numFmtId="2" fontId="0" fillId="0" borderId="0" xfId="0" applyNumberFormat="1"/>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1" xfId="0" quotePrefix="1" applyBorder="1"/>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164" fontId="0" fillId="5" borderId="7" xfId="0" applyNumberFormat="1" applyFill="1" applyBorder="1"/>
    <xf numFmtId="164" fontId="0" fillId="0" borderId="7" xfId="0" applyNumberFormat="1" applyBorder="1"/>
    <xf numFmtId="0" fontId="0" fillId="0" borderId="7" xfId="0" applyBorder="1"/>
    <xf numFmtId="0" fontId="0" fillId="0" borderId="7" xfId="0" quotePrefix="1" applyBorder="1"/>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uncorrected QC nukes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'compiled - plot'!$B$2:$B$17</c:f>
              <c:strCache>
                <c:ptCount val="15"/>
                <c:pt idx="0">
                  <c:v>Control</c:v>
                </c:pt>
                <c:pt idx="2">
                  <c:v>Add'l Roller</c:v>
                </c:pt>
                <c:pt idx="4">
                  <c:v>3% Regression</c:v>
                </c:pt>
                <c:pt idx="6">
                  <c:v>3% + Add'l Roller</c:v>
                </c:pt>
                <c:pt idx="8">
                  <c:v>WMA</c:v>
                </c:pt>
                <c:pt idx="10">
                  <c:v>HMA w/ Compaction Aid</c:v>
                </c:pt>
                <c:pt idx="12">
                  <c:v>WMA @ 3% (not AVR)</c:v>
                </c:pt>
                <c:pt idx="14">
                  <c:v>5 MT HMA (9.5mm)</c:v>
                </c:pt>
              </c:strCache>
            </c:strRef>
          </c:cat>
          <c:val>
            <c:numRef>
              <c:f>'compiled - plot'!$D$2:$D$17</c:f>
              <c:numCache>
                <c:formatCode>General</c:formatCode>
                <c:ptCount val="16"/>
                <c:pt idx="0">
                  <c:v>94.25</c:v>
                </c:pt>
                <c:pt idx="2">
                  <c:v>95.4</c:v>
                </c:pt>
                <c:pt idx="4">
                  <c:v>94.45</c:v>
                </c:pt>
                <c:pt idx="6">
                  <c:v>95.2</c:v>
                </c:pt>
                <c:pt idx="8">
                  <c:v>94.300000000000011</c:v>
                </c:pt>
                <c:pt idx="10">
                  <c:v>94.75</c:v>
                </c:pt>
                <c:pt idx="12">
                  <c:v>94.35</c:v>
                </c:pt>
                <c:pt idx="14">
                  <c:v>93.4</c:v>
                </c:pt>
              </c:numCache>
            </c:numRef>
          </c:val>
        </c:ser>
        <c:dLbls>
          <c:showLegendKey val="0"/>
          <c:showVal val="0"/>
          <c:showCatName val="0"/>
          <c:showSerName val="0"/>
          <c:showPercent val="0"/>
          <c:showBubbleSize val="0"/>
        </c:dLbls>
        <c:gapWidth val="219"/>
        <c:overlap val="-27"/>
        <c:axId val="793366376"/>
        <c:axId val="793366768"/>
      </c:barChart>
      <c:catAx>
        <c:axId val="793366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3366768"/>
        <c:crosses val="autoZero"/>
        <c:auto val="1"/>
        <c:lblAlgn val="ctr"/>
        <c:lblOffset val="100"/>
        <c:noMultiLvlLbl val="0"/>
      </c:catAx>
      <c:valAx>
        <c:axId val="7933667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3366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Corrected QC Nuclear Densities</a:t>
            </a:r>
          </a:p>
        </c:rich>
      </c:tx>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'corrected Gmm'!$P$2:$P$9</c:f>
              <c:strCache>
                <c:ptCount val="8"/>
                <c:pt idx="0">
                  <c:v>Control</c:v>
                </c:pt>
                <c:pt idx="1">
                  <c:v>Add'l Roller</c:v>
                </c:pt>
                <c:pt idx="2">
                  <c:v>3% Regression</c:v>
                </c:pt>
                <c:pt idx="3">
                  <c:v>3% + Add'l Roller</c:v>
                </c:pt>
                <c:pt idx="4">
                  <c:v>WMA</c:v>
                </c:pt>
                <c:pt idx="5">
                  <c:v>HMA w/ Compaction Aid</c:v>
                </c:pt>
                <c:pt idx="6">
                  <c:v>WMA @ 3% Air Voids</c:v>
                </c:pt>
                <c:pt idx="7">
                  <c:v>5 MT HMA (9.5mm)</c:v>
                </c:pt>
              </c:strCache>
            </c:strRef>
          </c:cat>
          <c:val>
            <c:numRef>
              <c:f>'corrected Gmm'!$AA$2:$AA$9</c:f>
              <c:numCache>
                <c:formatCode>General</c:formatCode>
                <c:ptCount val="8"/>
                <c:pt idx="0">
                  <c:v>93.5</c:v>
                </c:pt>
                <c:pt idx="1">
                  <c:v>93.5</c:v>
                </c:pt>
                <c:pt idx="2">
                  <c:v>93.5</c:v>
                </c:pt>
                <c:pt idx="3">
                  <c:v>93.5</c:v>
                </c:pt>
                <c:pt idx="4">
                  <c:v>92.5</c:v>
                </c:pt>
                <c:pt idx="5">
                  <c:v>92.5</c:v>
                </c:pt>
                <c:pt idx="6">
                  <c:v>92.5</c:v>
                </c:pt>
                <c:pt idx="7">
                  <c:v>95.2</c:v>
                </c:pt>
              </c:numCache>
            </c:numRef>
          </c:val>
        </c:ser>
        <c:ser>
          <c:idx val="5"/>
          <c:order val="1"/>
          <c:tx>
            <c:v>Increased Temp. (from WMA to HMA)</c:v>
          </c:tx>
          <c:spPr>
            <a:pattFill prst="wave">
              <a:fgClr>
                <a:schemeClr val="tx1">
                  <a:lumMod val="65000"/>
                  <a:lumOff val="35000"/>
                </a:schemeClr>
              </a:fgClr>
              <a:bgClr>
                <a:schemeClr val="bg1"/>
              </a:bgClr>
            </a:pattFill>
            <a:ln>
              <a:noFill/>
            </a:ln>
            <a:effectLst/>
          </c:spPr>
          <c:invertIfNegative val="0"/>
          <c:val>
            <c:numRef>
              <c:f>'corrected Gmm'!$AF$2:$AF$9</c:f>
              <c:numCache>
                <c:formatCode>General</c:formatCode>
                <c:ptCount val="8"/>
                <c:pt idx="5">
                  <c:v>0.9</c:v>
                </c:pt>
              </c:numCache>
            </c:numRef>
          </c:val>
        </c:ser>
        <c:ser>
          <c:idx val="3"/>
          <c:order val="2"/>
          <c:tx>
            <c:v>Loss from Additive</c:v>
          </c:tx>
          <c:spPr>
            <a:solidFill>
              <a:schemeClr val="bg1">
                <a:alpha val="20000"/>
              </a:schemeClr>
            </a:solidFill>
            <a:ln w="15875">
              <a:solidFill>
                <a:schemeClr val="accent1"/>
              </a:solidFill>
              <a:prstDash val="sysDot"/>
            </a:ln>
            <a:effectLst/>
          </c:spPr>
          <c:invertIfNegative val="0"/>
          <c:cat>
            <c:strRef>
              <c:f>'corrected Gmm'!$P$2:$P$9</c:f>
              <c:strCache>
                <c:ptCount val="8"/>
                <c:pt idx="0">
                  <c:v>Control</c:v>
                </c:pt>
                <c:pt idx="1">
                  <c:v>Add'l Roller</c:v>
                </c:pt>
                <c:pt idx="2">
                  <c:v>3% Regression</c:v>
                </c:pt>
                <c:pt idx="3">
                  <c:v>3% + Add'l Roller</c:v>
                </c:pt>
                <c:pt idx="4">
                  <c:v>WMA</c:v>
                </c:pt>
                <c:pt idx="5">
                  <c:v>HMA w/ Compaction Aid</c:v>
                </c:pt>
                <c:pt idx="6">
                  <c:v>WMA @ 3% Air Voids</c:v>
                </c:pt>
                <c:pt idx="7">
                  <c:v>5 MT HMA (9.5mm)</c:v>
                </c:pt>
              </c:strCache>
            </c:strRef>
          </c:cat>
          <c:val>
            <c:numRef>
              <c:f>'corrected Gmm'!$AD$2:$AD$9</c:f>
              <c:numCache>
                <c:formatCode>General</c:formatCode>
                <c:ptCount val="8"/>
                <c:pt idx="4">
                  <c:v>1</c:v>
                </c:pt>
                <c:pt idx="5">
                  <c:v>0.1</c:v>
                </c:pt>
              </c:numCache>
            </c:numRef>
          </c:val>
        </c:ser>
        <c:ser>
          <c:idx val="4"/>
          <c:order val="3"/>
          <c:tx>
            <c:v>Composite: 3% + Add'l Roller</c:v>
          </c:tx>
          <c:spPr>
            <a:pattFill prst="openDmnd">
              <a:fgClr>
                <a:schemeClr val="tx1">
                  <a:lumMod val="65000"/>
                  <a:lumOff val="35000"/>
                </a:schemeClr>
              </a:fgClr>
              <a:bgClr>
                <a:schemeClr val="bg1"/>
              </a:bgClr>
            </a:pattFill>
            <a:ln>
              <a:noFill/>
            </a:ln>
            <a:effectLst/>
          </c:spPr>
          <c:invertIfNegative val="0"/>
          <c:val>
            <c:numRef>
              <c:f>'corrected Gmm'!$AE$2:$AE$9</c:f>
              <c:numCache>
                <c:formatCode>General</c:formatCode>
                <c:ptCount val="8"/>
                <c:pt idx="3">
                  <c:v>1.9</c:v>
                </c:pt>
              </c:numCache>
            </c:numRef>
          </c:val>
        </c:ser>
        <c:ser>
          <c:idx val="2"/>
          <c:order val="4"/>
          <c:tx>
            <c:v>Air Void Regression</c:v>
          </c:tx>
          <c:spPr>
            <a:pattFill prst="ltDnDiag">
              <a:fgClr>
                <a:schemeClr val="tx1">
                  <a:lumMod val="65000"/>
                  <a:lumOff val="35000"/>
                </a:schemeClr>
              </a:fgClr>
              <a:bgClr>
                <a:schemeClr val="bg1"/>
              </a:bgClr>
            </a:pattFill>
            <a:ln>
              <a:noFill/>
            </a:ln>
            <a:effectLst/>
          </c:spPr>
          <c:invertIfNegative val="0"/>
          <c:cat>
            <c:strRef>
              <c:f>'corrected Gmm'!$P$2:$P$9</c:f>
              <c:strCache>
                <c:ptCount val="8"/>
                <c:pt idx="0">
                  <c:v>Control</c:v>
                </c:pt>
                <c:pt idx="1">
                  <c:v>Add'l Roller</c:v>
                </c:pt>
                <c:pt idx="2">
                  <c:v>3% Regression</c:v>
                </c:pt>
                <c:pt idx="3">
                  <c:v>3% + Add'l Roller</c:v>
                </c:pt>
                <c:pt idx="4">
                  <c:v>WMA</c:v>
                </c:pt>
                <c:pt idx="5">
                  <c:v>HMA w/ Compaction Aid</c:v>
                </c:pt>
                <c:pt idx="6">
                  <c:v>WMA @ 3% Air Voids</c:v>
                </c:pt>
                <c:pt idx="7">
                  <c:v>5 MT HMA (9.5mm)</c:v>
                </c:pt>
              </c:strCache>
            </c:strRef>
          </c:cat>
          <c:val>
            <c:numRef>
              <c:f>'corrected Gmm'!$AC$2:$AC$9</c:f>
              <c:numCache>
                <c:formatCode>General</c:formatCode>
                <c:ptCount val="8"/>
                <c:pt idx="0">
                  <c:v>0</c:v>
                </c:pt>
                <c:pt idx="1">
                  <c:v>0</c:v>
                </c:pt>
                <c:pt idx="2">
                  <c:v>1.1000000000000001</c:v>
                </c:pt>
                <c:pt idx="6">
                  <c:v>1.5</c:v>
                </c:pt>
              </c:numCache>
            </c:numRef>
          </c:val>
        </c:ser>
        <c:ser>
          <c:idx val="1"/>
          <c:order val="5"/>
          <c:tx>
            <c:v>Additional Roller</c:v>
          </c:tx>
          <c:spPr>
            <a:pattFill prst="ltUpDiag">
              <a:fgClr>
                <a:schemeClr val="tx1">
                  <a:lumMod val="65000"/>
                  <a:lumOff val="35000"/>
                </a:schemeClr>
              </a:fgClr>
              <a:bgClr>
                <a:schemeClr val="bg1"/>
              </a:bgClr>
            </a:pattFill>
            <a:ln>
              <a:noFill/>
            </a:ln>
            <a:effectLst/>
          </c:spPr>
          <c:invertIfNegative val="0"/>
          <c:cat>
            <c:strRef>
              <c:f>'corrected Gmm'!$P$2:$P$9</c:f>
              <c:strCache>
                <c:ptCount val="8"/>
                <c:pt idx="0">
                  <c:v>Control</c:v>
                </c:pt>
                <c:pt idx="1">
                  <c:v>Add'l Roller</c:v>
                </c:pt>
                <c:pt idx="2">
                  <c:v>3% Regression</c:v>
                </c:pt>
                <c:pt idx="3">
                  <c:v>3% + Add'l Roller</c:v>
                </c:pt>
                <c:pt idx="4">
                  <c:v>WMA</c:v>
                </c:pt>
                <c:pt idx="5">
                  <c:v>HMA w/ Compaction Aid</c:v>
                </c:pt>
                <c:pt idx="6">
                  <c:v>WMA @ 3% Air Voids</c:v>
                </c:pt>
                <c:pt idx="7">
                  <c:v>5 MT HMA (9.5mm)</c:v>
                </c:pt>
              </c:strCache>
            </c:strRef>
          </c:cat>
          <c:val>
            <c:numRef>
              <c:f>'corrected Gmm'!$AB$2:$AB$9</c:f>
              <c:numCache>
                <c:formatCode>General</c:formatCode>
                <c:ptCount val="8"/>
                <c:pt idx="0">
                  <c:v>0</c:v>
                </c:pt>
                <c:pt idx="1">
                  <c:v>1.5</c:v>
                </c:pt>
                <c:pt idx="2">
                  <c:v>0</c:v>
                </c:pt>
              </c:numCache>
            </c:numRef>
          </c:val>
        </c:ser>
        <c:dLbls>
          <c:showLegendKey val="0"/>
          <c:showVal val="0"/>
          <c:showCatName val="0"/>
          <c:showSerName val="0"/>
          <c:showPercent val="0"/>
          <c:showBubbleSize val="0"/>
        </c:dLbls>
        <c:gapWidth val="55"/>
        <c:overlap val="100"/>
        <c:axId val="430094072"/>
        <c:axId val="430094464"/>
      </c:barChart>
      <c:catAx>
        <c:axId val="430094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0094464"/>
        <c:crosses val="autoZero"/>
        <c:auto val="1"/>
        <c:lblAlgn val="ctr"/>
        <c:lblOffset val="100"/>
        <c:noMultiLvlLbl val="0"/>
      </c:catAx>
      <c:valAx>
        <c:axId val="430094464"/>
        <c:scaling>
          <c:orientation val="minMax"/>
          <c:min val="9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Density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00940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corrected QC nukes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'compiled - plot'!$B$2:$B$17</c:f>
              <c:strCache>
                <c:ptCount val="15"/>
                <c:pt idx="0">
                  <c:v>Control</c:v>
                </c:pt>
                <c:pt idx="2">
                  <c:v>Add'l Roller</c:v>
                </c:pt>
                <c:pt idx="4">
                  <c:v>3% Regression</c:v>
                </c:pt>
                <c:pt idx="6">
                  <c:v>3% + Add'l Roller</c:v>
                </c:pt>
                <c:pt idx="8">
                  <c:v>WMA</c:v>
                </c:pt>
                <c:pt idx="10">
                  <c:v>HMA w/ Compaction Aid</c:v>
                </c:pt>
                <c:pt idx="12">
                  <c:v>WMA @ 3% (not AVR)</c:v>
                </c:pt>
                <c:pt idx="14">
                  <c:v>5 MT HMA (9.5mm)</c:v>
                </c:pt>
              </c:strCache>
            </c:strRef>
          </c:cat>
          <c:val>
            <c:numRef>
              <c:f>'compiled - plot'!$F$2:$F$17</c:f>
              <c:numCache>
                <c:formatCode>General</c:formatCode>
                <c:ptCount val="16"/>
                <c:pt idx="0">
                  <c:v>94.1</c:v>
                </c:pt>
                <c:pt idx="2">
                  <c:v>94.300000000000011</c:v>
                </c:pt>
                <c:pt idx="4">
                  <c:v>94.350000000000009</c:v>
                </c:pt>
                <c:pt idx="6">
                  <c:v>95.3</c:v>
                </c:pt>
                <c:pt idx="8">
                  <c:v>92.600000000000023</c:v>
                </c:pt>
                <c:pt idx="10">
                  <c:v>93.75</c:v>
                </c:pt>
                <c:pt idx="12">
                  <c:v>92.85</c:v>
                </c:pt>
                <c:pt idx="14">
                  <c:v>94.299999999999983</c:v>
                </c:pt>
              </c:numCache>
            </c:numRef>
          </c:val>
        </c:ser>
        <c:dLbls>
          <c:showLegendKey val="0"/>
          <c:showVal val="0"/>
          <c:showCatName val="0"/>
          <c:showSerName val="0"/>
          <c:showPercent val="0"/>
          <c:showBubbleSize val="0"/>
        </c:dLbls>
        <c:gapWidth val="219"/>
        <c:overlap val="-27"/>
        <c:axId val="793368728"/>
        <c:axId val="793365984"/>
      </c:barChart>
      <c:catAx>
        <c:axId val="793368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3365984"/>
        <c:crosses val="autoZero"/>
        <c:auto val="1"/>
        <c:lblAlgn val="ctr"/>
        <c:lblOffset val="100"/>
        <c:noMultiLvlLbl val="0"/>
      </c:catAx>
      <c:valAx>
        <c:axId val="7933659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3368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'compiled - plot'!$B$2:$B$17</c:f>
              <c:strCache>
                <c:ptCount val="15"/>
                <c:pt idx="0">
                  <c:v>Control</c:v>
                </c:pt>
                <c:pt idx="2">
                  <c:v>Add'l Roller</c:v>
                </c:pt>
                <c:pt idx="4">
                  <c:v>3% Regression</c:v>
                </c:pt>
                <c:pt idx="6">
                  <c:v>3% + Add'l Roller</c:v>
                </c:pt>
                <c:pt idx="8">
                  <c:v>WMA</c:v>
                </c:pt>
                <c:pt idx="10">
                  <c:v>HMA w/ Compaction Aid</c:v>
                </c:pt>
                <c:pt idx="12">
                  <c:v>WMA @ 3% (not AVR)</c:v>
                </c:pt>
                <c:pt idx="14">
                  <c:v>5 MT HMA (9.5mm)</c:v>
                </c:pt>
              </c:strCache>
            </c:strRef>
          </c:cat>
          <c:val>
            <c:numRef>
              <c:f>'compiled - plot'!$G$2:$G$17</c:f>
              <c:numCache>
                <c:formatCode>0.0</c:formatCode>
                <c:ptCount val="16"/>
                <c:pt idx="0">
                  <c:v>92.9</c:v>
                </c:pt>
                <c:pt idx="2">
                  <c:v>93.5</c:v>
                </c:pt>
                <c:pt idx="4">
                  <c:v>92.9</c:v>
                </c:pt>
                <c:pt idx="6">
                  <c:v>95.3</c:v>
                </c:pt>
                <c:pt idx="8">
                  <c:v>93.9</c:v>
                </c:pt>
                <c:pt idx="10">
                  <c:v>93.6</c:v>
                </c:pt>
                <c:pt idx="12">
                  <c:v>92.7</c:v>
                </c:pt>
                <c:pt idx="14">
                  <c:v>94.6</c:v>
                </c:pt>
              </c:numCache>
            </c:numRef>
          </c:val>
        </c:ser>
        <c:dLbls>
          <c:showLegendKey val="0"/>
          <c:showVal val="0"/>
          <c:showCatName val="0"/>
          <c:showSerName val="0"/>
          <c:showPercent val="0"/>
          <c:showBubbleSize val="0"/>
        </c:dLbls>
        <c:gapWidth val="219"/>
        <c:overlap val="-27"/>
        <c:axId val="793365200"/>
        <c:axId val="793367552"/>
      </c:barChart>
      <c:catAx>
        <c:axId val="793365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3367552"/>
        <c:crosses val="autoZero"/>
        <c:auto val="1"/>
        <c:lblAlgn val="ctr"/>
        <c:lblOffset val="100"/>
        <c:noMultiLvlLbl val="0"/>
      </c:catAx>
      <c:valAx>
        <c:axId val="7933675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3365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uncorrected QC nukes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'corrected Gmm'!$D$2:$D$17</c:f>
            </c:numRef>
          </c:val>
          <c:extLst>
            <c:ext xmlns:c15="http://schemas.microsoft.com/office/drawing/2012/chart" uri="{02D57815-91ED-43cb-92C2-25804820EDAC}">
              <c15:filteredCategoryTitle>
                <c15:cat>
                  <c:multiLvlStrRef>
                    <c:extLst>
                      <c:ext uri="{02D57815-91ED-43cb-92C2-25804820EDAC}">
                        <c15:formulaRef>
                          <c15:sqref>'corrected Gmm'!$B$2:$B$17</c15:sqref>
                        </c15:formulaRef>
                      </c:ext>
                    </c:extLst>
                  </c:multiLvlStrRef>
                </c15:cat>
              </c15:filteredCategoryTitle>
            </c:ext>
          </c:extLst>
        </c:ser>
        <c:dLbls>
          <c:showLegendKey val="0"/>
          <c:showVal val="0"/>
          <c:showCatName val="0"/>
          <c:showSerName val="0"/>
          <c:showPercent val="0"/>
          <c:showBubbleSize val="0"/>
        </c:dLbls>
        <c:gapWidth val="219"/>
        <c:overlap val="-27"/>
        <c:axId val="795494088"/>
        <c:axId val="795494872"/>
      </c:barChart>
      <c:catAx>
        <c:axId val="795494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5494872"/>
        <c:crosses val="autoZero"/>
        <c:auto val="1"/>
        <c:lblAlgn val="ctr"/>
        <c:lblOffset val="100"/>
        <c:noMultiLvlLbl val="0"/>
      </c:catAx>
      <c:valAx>
        <c:axId val="795494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5494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corrected QC nukes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'corrected Gmm'!$F$2:$F$17</c:f>
            </c:numRef>
          </c:val>
          <c:extLst>
            <c:ext xmlns:c15="http://schemas.microsoft.com/office/drawing/2012/chart" uri="{02D57815-91ED-43cb-92C2-25804820EDAC}">
              <c15:filteredCategoryTitle>
                <c15:cat>
                  <c:multiLvlStrRef>
                    <c:extLst>
                      <c:ext uri="{02D57815-91ED-43cb-92C2-25804820EDAC}">
                        <c15:formulaRef>
                          <c15:sqref>'corrected Gmm'!$B$2:$B$17</c15:sqref>
                        </c15:formulaRef>
                      </c:ext>
                    </c:extLst>
                  </c:multiLvlStrRef>
                </c15:cat>
              </c15:filteredCategoryTitle>
            </c:ext>
          </c:extLst>
        </c:ser>
        <c:dLbls>
          <c:showLegendKey val="0"/>
          <c:showVal val="0"/>
          <c:showCatName val="0"/>
          <c:showSerName val="0"/>
          <c:showPercent val="0"/>
          <c:showBubbleSize val="0"/>
        </c:dLbls>
        <c:gapWidth val="219"/>
        <c:overlap val="-27"/>
        <c:axId val="795492520"/>
        <c:axId val="795496048"/>
      </c:barChart>
      <c:catAx>
        <c:axId val="795492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5496048"/>
        <c:crosses val="autoZero"/>
        <c:auto val="1"/>
        <c:lblAlgn val="ctr"/>
        <c:lblOffset val="100"/>
        <c:noMultiLvlLbl val="0"/>
      </c:catAx>
      <c:valAx>
        <c:axId val="795496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5492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cores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'corrected Gmm'!$G$2:$G$17</c:f>
            </c:numRef>
          </c:val>
          <c:extLst>
            <c:ext xmlns:c15="http://schemas.microsoft.com/office/drawing/2012/chart" uri="{02D57815-91ED-43cb-92C2-25804820EDAC}">
              <c15:filteredCategoryTitle>
                <c15:cat>
                  <c:multiLvlStrRef>
                    <c:extLst>
                      <c:ext uri="{02D57815-91ED-43cb-92C2-25804820EDAC}">
                        <c15:formulaRef>
                          <c15:sqref>'corrected Gmm'!$B$2:$B$17</c15:sqref>
                        </c15:formulaRef>
                      </c:ext>
                    </c:extLst>
                  </c:multiLvlStrRef>
                </c15:cat>
              </c15:filteredCategoryTitle>
            </c:ext>
          </c:extLst>
        </c:ser>
        <c:dLbls>
          <c:showLegendKey val="0"/>
          <c:showVal val="0"/>
          <c:showCatName val="0"/>
          <c:showSerName val="0"/>
          <c:showPercent val="0"/>
          <c:showBubbleSize val="0"/>
        </c:dLbls>
        <c:gapWidth val="219"/>
        <c:overlap val="-27"/>
        <c:axId val="795492912"/>
        <c:axId val="8972920"/>
      </c:barChart>
      <c:catAx>
        <c:axId val="795492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72920"/>
        <c:crosses val="autoZero"/>
        <c:auto val="1"/>
        <c:lblAlgn val="ctr"/>
        <c:lblOffset val="100"/>
        <c:noMultiLvlLbl val="0"/>
      </c:catAx>
      <c:valAx>
        <c:axId val="89729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5492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uncorrected QC nukes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'corrected Gmm'!$P$2:$P$9</c:f>
              <c:strCache>
                <c:ptCount val="8"/>
                <c:pt idx="0">
                  <c:v>Control</c:v>
                </c:pt>
                <c:pt idx="1">
                  <c:v>Add'l Roller</c:v>
                </c:pt>
                <c:pt idx="2">
                  <c:v>3% Regression</c:v>
                </c:pt>
                <c:pt idx="3">
                  <c:v>3% + Add'l Roller</c:v>
                </c:pt>
                <c:pt idx="4">
                  <c:v>WMA</c:v>
                </c:pt>
                <c:pt idx="5">
                  <c:v>HMA w/ Compaction Aid</c:v>
                </c:pt>
                <c:pt idx="6">
                  <c:v>WMA @ 3% Air Voids</c:v>
                </c:pt>
                <c:pt idx="7">
                  <c:v>5 MT HMA (9.5mm)</c:v>
                </c:pt>
              </c:strCache>
            </c:strRef>
          </c:cat>
          <c:val>
            <c:numRef>
              <c:f>'corrected Gmm'!$W$2:$W$9</c:f>
              <c:numCache>
                <c:formatCode>0.0</c:formatCode>
                <c:ptCount val="8"/>
                <c:pt idx="0">
                  <c:v>93.650219560878242</c:v>
                </c:pt>
                <c:pt idx="1">
                  <c:v>95.081474103585663</c:v>
                </c:pt>
                <c:pt idx="2">
                  <c:v>95.66224899598393</c:v>
                </c:pt>
                <c:pt idx="3">
                  <c:v>95.506355591311348</c:v>
                </c:pt>
                <c:pt idx="4">
                  <c:v>94.249261477045906</c:v>
                </c:pt>
                <c:pt idx="5">
                  <c:v>94.383379944067116</c:v>
                </c:pt>
                <c:pt idx="6">
                  <c:v>95.538727858293072</c:v>
                </c:pt>
                <c:pt idx="7">
                  <c:v>94.295583468395463</c:v>
                </c:pt>
              </c:numCache>
            </c:numRef>
          </c:val>
        </c:ser>
        <c:dLbls>
          <c:showLegendKey val="0"/>
          <c:showVal val="0"/>
          <c:showCatName val="0"/>
          <c:showSerName val="0"/>
          <c:showPercent val="0"/>
          <c:showBubbleSize val="0"/>
        </c:dLbls>
        <c:gapWidth val="219"/>
        <c:overlap val="-27"/>
        <c:axId val="8971352"/>
        <c:axId val="8971744"/>
      </c:barChart>
      <c:catAx>
        <c:axId val="8971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71744"/>
        <c:crosses val="autoZero"/>
        <c:auto val="1"/>
        <c:lblAlgn val="ctr"/>
        <c:lblOffset val="100"/>
        <c:noMultiLvlLbl val="0"/>
      </c:catAx>
      <c:valAx>
        <c:axId val="897174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71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Corrected QC Nuclear Densities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'corrected Gmm'!$P$2:$P$9</c:f>
              <c:strCache>
                <c:ptCount val="8"/>
                <c:pt idx="0">
                  <c:v>Control</c:v>
                </c:pt>
                <c:pt idx="1">
                  <c:v>Add'l Roller</c:v>
                </c:pt>
                <c:pt idx="2">
                  <c:v>3% Regression</c:v>
                </c:pt>
                <c:pt idx="3">
                  <c:v>3% + Add'l Roller</c:v>
                </c:pt>
                <c:pt idx="4">
                  <c:v>WMA</c:v>
                </c:pt>
                <c:pt idx="5">
                  <c:v>HMA w/ Compaction Aid</c:v>
                </c:pt>
                <c:pt idx="6">
                  <c:v>WMA @ 3% Air Voids</c:v>
                </c:pt>
                <c:pt idx="7">
                  <c:v>5 MT HMA (9.5mm)</c:v>
                </c:pt>
              </c:strCache>
            </c:strRef>
          </c:cat>
          <c:val>
            <c:numRef>
              <c:f>'corrected Gmm'!$Z$2:$Z$9</c:f>
              <c:numCache>
                <c:formatCode>0.0</c:formatCode>
                <c:ptCount val="8"/>
                <c:pt idx="0">
                  <c:v>93.450219560878239</c:v>
                </c:pt>
                <c:pt idx="1">
                  <c:v>94.981474103585668</c:v>
                </c:pt>
                <c:pt idx="2">
                  <c:v>94.562248995983936</c:v>
                </c:pt>
                <c:pt idx="3">
                  <c:v>95.406355591311353</c:v>
                </c:pt>
                <c:pt idx="4">
                  <c:v>92.549261477045903</c:v>
                </c:pt>
                <c:pt idx="5">
                  <c:v>93.383379944067116</c:v>
                </c:pt>
                <c:pt idx="6">
                  <c:v>94.038727858293072</c:v>
                </c:pt>
                <c:pt idx="7">
                  <c:v>95.195583468395469</c:v>
                </c:pt>
              </c:numCache>
            </c:numRef>
          </c:val>
        </c:ser>
        <c:dLbls>
          <c:showLegendKey val="0"/>
          <c:showVal val="0"/>
          <c:showCatName val="0"/>
          <c:showSerName val="0"/>
          <c:showPercent val="0"/>
          <c:showBubbleSize val="0"/>
        </c:dLbls>
        <c:gapWidth val="150"/>
        <c:axId val="8973704"/>
        <c:axId val="653204416"/>
      </c:barChart>
      <c:catAx>
        <c:axId val="8973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3204416"/>
        <c:crosses val="autoZero"/>
        <c:auto val="1"/>
        <c:lblAlgn val="ctr"/>
        <c:lblOffset val="100"/>
        <c:noMultiLvlLbl val="0"/>
      </c:catAx>
      <c:valAx>
        <c:axId val="653204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Percent Gmm</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73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cores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'corrected Gmm'!$P$2:$P$9</c:f>
              <c:strCache>
                <c:ptCount val="8"/>
                <c:pt idx="0">
                  <c:v>Control</c:v>
                </c:pt>
                <c:pt idx="1">
                  <c:v>Add'l Roller</c:v>
                </c:pt>
                <c:pt idx="2">
                  <c:v>3% Regression</c:v>
                </c:pt>
                <c:pt idx="3">
                  <c:v>3% + Add'l Roller</c:v>
                </c:pt>
                <c:pt idx="4">
                  <c:v>WMA</c:v>
                </c:pt>
                <c:pt idx="5">
                  <c:v>HMA w/ Compaction Aid</c:v>
                </c:pt>
                <c:pt idx="6">
                  <c:v>WMA @ 3% Air Voids</c:v>
                </c:pt>
                <c:pt idx="7">
                  <c:v>5 MT HMA (9.5mm)</c:v>
                </c:pt>
              </c:strCache>
            </c:strRef>
          </c:cat>
          <c:val>
            <c:numRef>
              <c:f>'corrected Gmm'!$T$2:$T$9</c:f>
              <c:numCache>
                <c:formatCode>General</c:formatCode>
                <c:ptCount val="8"/>
                <c:pt idx="0">
                  <c:v>92.9</c:v>
                </c:pt>
                <c:pt idx="1">
                  <c:v>93.5</c:v>
                </c:pt>
                <c:pt idx="2">
                  <c:v>92.9</c:v>
                </c:pt>
                <c:pt idx="3">
                  <c:v>95.3</c:v>
                </c:pt>
                <c:pt idx="4">
                  <c:v>93.9</c:v>
                </c:pt>
                <c:pt idx="5">
                  <c:v>93.6</c:v>
                </c:pt>
                <c:pt idx="6">
                  <c:v>92.7</c:v>
                </c:pt>
                <c:pt idx="7">
                  <c:v>94.6</c:v>
                </c:pt>
              </c:numCache>
            </c:numRef>
          </c:val>
        </c:ser>
        <c:dLbls>
          <c:showLegendKey val="0"/>
          <c:showVal val="0"/>
          <c:showCatName val="0"/>
          <c:showSerName val="0"/>
          <c:showPercent val="0"/>
          <c:showBubbleSize val="0"/>
        </c:dLbls>
        <c:gapWidth val="219"/>
        <c:overlap val="-27"/>
        <c:axId val="653204808"/>
        <c:axId val="653205592"/>
      </c:barChart>
      <c:catAx>
        <c:axId val="653204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3205592"/>
        <c:crosses val="autoZero"/>
        <c:auto val="1"/>
        <c:lblAlgn val="ctr"/>
        <c:lblOffset val="100"/>
        <c:noMultiLvlLbl val="0"/>
      </c:catAx>
      <c:valAx>
        <c:axId val="6532055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3204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7" Type="http://schemas.openxmlformats.org/officeDocument/2006/relationships/chart" Target="../charts/chart10.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182880</xdr:colOff>
      <xdr:row>0</xdr:row>
      <xdr:rowOff>38100</xdr:rowOff>
    </xdr:from>
    <xdr:to>
      <xdr:col>15</xdr:col>
      <xdr:colOff>274320</xdr:colOff>
      <xdr:row>15</xdr:row>
      <xdr:rowOff>144780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167640</xdr:colOff>
      <xdr:row>15</xdr:row>
      <xdr:rowOff>160020</xdr:rowOff>
    </xdr:from>
    <xdr:to>
      <xdr:col>15</xdr:col>
      <xdr:colOff>266700</xdr:colOff>
      <xdr:row>32</xdr:row>
      <xdr:rowOff>30480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148590</xdr:colOff>
      <xdr:row>32</xdr:row>
      <xdr:rowOff>60960</xdr:rowOff>
    </xdr:from>
    <xdr:to>
      <xdr:col>15</xdr:col>
      <xdr:colOff>274320</xdr:colOff>
      <xdr:row>50</xdr:row>
      <xdr:rowOff>45720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182880</xdr:colOff>
      <xdr:row>0</xdr:row>
      <xdr:rowOff>38100</xdr:rowOff>
    </xdr:from>
    <xdr:to>
      <xdr:col>14</xdr:col>
      <xdr:colOff>314325</xdr:colOff>
      <xdr:row>14</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167640</xdr:colOff>
      <xdr:row>15</xdr:row>
      <xdr:rowOff>160020</xdr:rowOff>
    </xdr:from>
    <xdr:to>
      <xdr:col>15</xdr:col>
      <xdr:colOff>266700</xdr:colOff>
      <xdr:row>32</xdr:row>
      <xdr:rowOff>30480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148590</xdr:colOff>
      <xdr:row>32</xdr:row>
      <xdr:rowOff>60960</xdr:rowOff>
    </xdr:from>
    <xdr:to>
      <xdr:col>15</xdr:col>
      <xdr:colOff>274320</xdr:colOff>
      <xdr:row>50</xdr:row>
      <xdr:rowOff>45720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428625</xdr:colOff>
      <xdr:row>10</xdr:row>
      <xdr:rowOff>161925</xdr:rowOff>
    </xdr:from>
    <xdr:to>
      <xdr:col>20</xdr:col>
      <xdr:colOff>1139190</xdr:colOff>
      <xdr:row>26</xdr:row>
      <xdr:rowOff>78105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1247775</xdr:colOff>
      <xdr:row>10</xdr:row>
      <xdr:rowOff>123825</xdr:rowOff>
    </xdr:from>
    <xdr:to>
      <xdr:col>26</xdr:col>
      <xdr:colOff>381000</xdr:colOff>
      <xdr:row>26</xdr:row>
      <xdr:rowOff>47625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26</xdr:col>
      <xdr:colOff>542925</xdr:colOff>
      <xdr:row>10</xdr:row>
      <xdr:rowOff>158115</xdr:rowOff>
    </xdr:from>
    <xdr:to>
      <xdr:col>34</xdr:col>
      <xdr:colOff>466725</xdr:colOff>
      <xdr:row>26</xdr:row>
      <xdr:rowOff>104775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1209674</xdr:colOff>
      <xdr:row>39</xdr:row>
      <xdr:rowOff>52917</xdr:rowOff>
    </xdr:from>
    <xdr:to>
      <xdr:col>26</xdr:col>
      <xdr:colOff>398318</xdr:colOff>
      <xdr:row>61</xdr:row>
      <xdr:rowOff>34636</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21</xdr:col>
      <xdr:colOff>163439</xdr:colOff>
      <xdr:row>35</xdr:row>
      <xdr:rowOff>206737</xdr:rowOff>
    </xdr:from>
    <xdr:to>
      <xdr:col>23</xdr:col>
      <xdr:colOff>32470</xdr:colOff>
      <xdr:row>36</xdr:row>
      <xdr:rowOff>206737</xdr:rowOff>
    </xdr:to>
    <xdr:sp macro="" textlink="">
      <xdr:nvSpPr>
        <xdr:cNvPr id="5" name="Left Brace 4"/>
        <xdr:cNvSpPr/>
      </xdr:nvSpPr>
      <xdr:spPr>
        <a:xfrm rot="5400000">
          <a:off x="7172432" y="6532744"/>
          <a:ext cx="285750" cy="1869281"/>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23</xdr:col>
      <xdr:colOff>210849</xdr:colOff>
      <xdr:row>38</xdr:row>
      <xdr:rowOff>82263</xdr:rowOff>
    </xdr:from>
    <xdr:to>
      <xdr:col>25</xdr:col>
      <xdr:colOff>320387</xdr:colOff>
      <xdr:row>39</xdr:row>
      <xdr:rowOff>79880</xdr:rowOff>
    </xdr:to>
    <xdr:sp macro="" textlink="">
      <xdr:nvSpPr>
        <xdr:cNvPr id="11" name="Left Brace 10"/>
        <xdr:cNvSpPr/>
      </xdr:nvSpPr>
      <xdr:spPr>
        <a:xfrm rot="5400000">
          <a:off x="8977855" y="7507757"/>
          <a:ext cx="283367" cy="13824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0.26071</cdr:x>
      <cdr:y>0.04851</cdr:y>
    </cdr:from>
    <cdr:to>
      <cdr:x>0.45</cdr:x>
      <cdr:y>0.09391</cdr:y>
    </cdr:to>
    <cdr:sp macro="" textlink="">
      <cdr:nvSpPr>
        <cdr:cNvPr id="2" name="TextBox 1"/>
        <cdr:cNvSpPr txBox="1"/>
      </cdr:nvSpPr>
      <cdr:spPr>
        <a:xfrm xmlns:a="http://schemas.openxmlformats.org/drawingml/2006/main">
          <a:off x="1291956" y="283650"/>
          <a:ext cx="938049" cy="2654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a:t>12.5 mm HMA base mix</a:t>
          </a:r>
        </a:p>
      </cdr:txBody>
    </cdr:sp>
  </cdr:relSizeAnchor>
  <cdr:relSizeAnchor xmlns:cdr="http://schemas.openxmlformats.org/drawingml/2006/chartDrawing">
    <cdr:from>
      <cdr:x>0.62585</cdr:x>
      <cdr:y>0.16903</cdr:y>
    </cdr:from>
    <cdr:to>
      <cdr:x>0.80605</cdr:x>
      <cdr:y>0.20838</cdr:y>
    </cdr:to>
    <cdr:sp macro="" textlink="">
      <cdr:nvSpPr>
        <cdr:cNvPr id="3" name="TextBox 1"/>
        <cdr:cNvSpPr txBox="1"/>
      </cdr:nvSpPr>
      <cdr:spPr>
        <a:xfrm xmlns:a="http://schemas.openxmlformats.org/drawingml/2006/main">
          <a:off x="3101486" y="988423"/>
          <a:ext cx="892954" cy="2300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t>WMA base mix</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4"/>
  <sheetViews>
    <sheetView zoomScale="80" zoomScaleNormal="80" workbookViewId="0">
      <selection activeCell="P3" sqref="P3"/>
    </sheetView>
  </sheetViews>
  <sheetFormatPr defaultRowHeight="15" x14ac:dyDescent="0.25"/>
  <cols>
    <col min="2" max="2" width="13.85546875" bestFit="1" customWidth="1"/>
    <col min="3" max="3" width="9.140625" bestFit="1" customWidth="1"/>
    <col min="4" max="4" width="11.140625" customWidth="1"/>
    <col min="6" max="6" width="9.7109375" bestFit="1" customWidth="1"/>
    <col min="8" max="8" width="9.42578125" style="16" customWidth="1"/>
    <col min="9" max="9" width="2.140625" style="16" customWidth="1"/>
    <col min="10" max="11" width="9.140625" style="16"/>
    <col min="12" max="12" width="2.140625" style="16" customWidth="1"/>
    <col min="13" max="14" width="9.140625" style="16"/>
    <col min="15" max="15" width="2.140625" style="16" customWidth="1"/>
    <col min="16" max="17" width="11.140625" style="16" customWidth="1"/>
    <col min="18" max="18" width="2.140625" style="16" customWidth="1"/>
    <col min="19" max="22" width="9.140625" style="16"/>
    <col min="23" max="23" width="2.140625" style="16" customWidth="1"/>
    <col min="24" max="24" width="11.85546875" style="16" bestFit="1" customWidth="1"/>
    <col min="25" max="25" width="11.85546875" style="16" customWidth="1"/>
  </cols>
  <sheetData>
    <row r="1" spans="1:35" ht="30" customHeight="1" x14ac:dyDescent="0.25">
      <c r="A1" s="1"/>
      <c r="B1" s="1"/>
      <c r="C1" s="1"/>
      <c r="D1" s="1"/>
      <c r="E1" s="1"/>
      <c r="F1" s="1"/>
      <c r="G1" s="1"/>
      <c r="H1" s="1"/>
      <c r="I1" s="6"/>
      <c r="J1" s="65" t="s">
        <v>8</v>
      </c>
      <c r="K1" s="65"/>
      <c r="L1" s="6"/>
      <c r="M1" s="57" t="s">
        <v>11</v>
      </c>
      <c r="N1" s="57"/>
      <c r="O1" s="9"/>
      <c r="P1" s="47" t="s">
        <v>84</v>
      </c>
      <c r="Q1" s="47"/>
      <c r="R1" s="9"/>
      <c r="S1" s="57" t="s">
        <v>38</v>
      </c>
      <c r="T1" s="57"/>
      <c r="U1" s="57"/>
      <c r="V1" s="57"/>
      <c r="W1" s="9"/>
    </row>
    <row r="2" spans="1:35" s="4" customFormat="1" ht="30" x14ac:dyDescent="0.25">
      <c r="A2" s="10" t="s">
        <v>0</v>
      </c>
      <c r="B2" s="11" t="s">
        <v>1</v>
      </c>
      <c r="C2" s="11" t="s">
        <v>7</v>
      </c>
      <c r="D2" s="11" t="s">
        <v>2</v>
      </c>
      <c r="E2" s="10" t="s">
        <v>3</v>
      </c>
      <c r="F2" s="10" t="s">
        <v>4</v>
      </c>
      <c r="G2" s="10" t="s">
        <v>5</v>
      </c>
      <c r="H2" s="11" t="s">
        <v>6</v>
      </c>
      <c r="I2" s="12"/>
      <c r="J2" s="10" t="s">
        <v>9</v>
      </c>
      <c r="K2" s="10" t="s">
        <v>10</v>
      </c>
      <c r="L2" s="12"/>
      <c r="M2" s="10" t="s">
        <v>12</v>
      </c>
      <c r="N2" s="10" t="s">
        <v>13</v>
      </c>
      <c r="O2" s="8"/>
      <c r="P2" s="12" t="s">
        <v>9</v>
      </c>
      <c r="Q2" s="12" t="s">
        <v>10</v>
      </c>
      <c r="R2" s="8"/>
      <c r="S2" s="13" t="s">
        <v>39</v>
      </c>
      <c r="T2" s="13" t="s">
        <v>42</v>
      </c>
      <c r="U2" s="13" t="s">
        <v>40</v>
      </c>
      <c r="V2" s="13" t="s">
        <v>41</v>
      </c>
      <c r="W2" s="8"/>
      <c r="X2" s="18" t="s">
        <v>52</v>
      </c>
      <c r="Y2" s="20" t="s">
        <v>63</v>
      </c>
      <c r="Z2" s="58" t="s">
        <v>47</v>
      </c>
      <c r="AA2" s="58"/>
      <c r="AB2" s="58"/>
      <c r="AC2" s="58"/>
      <c r="AD2" s="58"/>
      <c r="AE2" s="58"/>
    </row>
    <row r="3" spans="1:35" s="2" customFormat="1" ht="22.5" customHeight="1" x14ac:dyDescent="0.25">
      <c r="A3" s="66">
        <v>1</v>
      </c>
      <c r="B3" s="66" t="s">
        <v>14</v>
      </c>
      <c r="C3" s="2" t="s">
        <v>26</v>
      </c>
      <c r="D3" s="67">
        <v>42576</v>
      </c>
      <c r="E3" s="3">
        <v>2500</v>
      </c>
      <c r="F3" s="2" t="s">
        <v>15</v>
      </c>
      <c r="G3" s="2" t="s">
        <v>16</v>
      </c>
      <c r="H3" s="2">
        <v>1.23</v>
      </c>
      <c r="I3" s="7"/>
      <c r="J3" s="24">
        <v>93.8</v>
      </c>
      <c r="K3" s="24">
        <v>95.4</v>
      </c>
      <c r="L3" s="7"/>
      <c r="M3" s="26">
        <v>93</v>
      </c>
      <c r="N3" s="35">
        <v>92.9</v>
      </c>
      <c r="O3" s="7"/>
      <c r="P3" s="31">
        <f>J3-($M$3-$N$3)</f>
        <v>93.7</v>
      </c>
      <c r="Q3" s="31">
        <f>K3-($M$3-$N$3)</f>
        <v>95.300000000000011</v>
      </c>
      <c r="R3" s="7"/>
      <c r="S3" s="61" t="s">
        <v>43</v>
      </c>
      <c r="T3" s="52" t="s">
        <v>44</v>
      </c>
      <c r="U3" s="52">
        <v>11</v>
      </c>
      <c r="V3" s="48" t="s">
        <v>69</v>
      </c>
      <c r="W3" s="7"/>
      <c r="X3" s="17" t="s">
        <v>53</v>
      </c>
      <c r="Y3" s="21"/>
      <c r="Z3" s="50" t="s">
        <v>72</v>
      </c>
      <c r="AA3" s="50"/>
      <c r="AB3" s="50"/>
      <c r="AC3" s="50"/>
      <c r="AD3" s="50"/>
      <c r="AE3" s="50"/>
      <c r="AF3" s="50"/>
      <c r="AG3" s="50"/>
      <c r="AI3" s="14">
        <f>P3-M3</f>
        <v>0.70000000000000284</v>
      </c>
    </row>
    <row r="4" spans="1:35" s="4" customFormat="1" ht="22.5" customHeight="1" x14ac:dyDescent="0.25">
      <c r="A4" s="53"/>
      <c r="B4" s="53"/>
      <c r="C4" s="4" t="s">
        <v>27</v>
      </c>
      <c r="D4" s="64"/>
      <c r="E4" s="5"/>
      <c r="I4" s="8"/>
      <c r="J4" s="4">
        <v>94.7</v>
      </c>
      <c r="L4" s="8"/>
      <c r="M4" s="15">
        <v>97.2</v>
      </c>
      <c r="N4" s="36">
        <v>97</v>
      </c>
      <c r="O4" s="8"/>
      <c r="P4" s="29">
        <f>J4-($M$4-$N$4)</f>
        <v>94.5</v>
      </c>
      <c r="Q4" s="8"/>
      <c r="R4" s="8"/>
      <c r="S4" s="62"/>
      <c r="T4" s="53"/>
      <c r="U4" s="53"/>
      <c r="V4" s="49"/>
      <c r="W4" s="8"/>
      <c r="X4" s="19" t="s">
        <v>54</v>
      </c>
      <c r="Y4" s="22"/>
      <c r="Z4" s="51"/>
      <c r="AA4" s="51"/>
      <c r="AB4" s="51"/>
      <c r="AC4" s="51"/>
      <c r="AD4" s="51"/>
      <c r="AE4" s="51"/>
      <c r="AF4" s="51"/>
      <c r="AG4" s="51"/>
      <c r="AI4" s="14"/>
    </row>
    <row r="5" spans="1:35" s="2" customFormat="1" ht="22.5" customHeight="1" x14ac:dyDescent="0.25">
      <c r="A5" s="54">
        <v>2</v>
      </c>
      <c r="B5" s="54" t="s">
        <v>17</v>
      </c>
      <c r="C5" s="2" t="s">
        <v>26</v>
      </c>
      <c r="D5" s="63">
        <v>42577</v>
      </c>
      <c r="E5" s="3">
        <v>2500</v>
      </c>
      <c r="F5" s="2" t="s">
        <v>16</v>
      </c>
      <c r="G5" s="2" t="s">
        <v>24</v>
      </c>
      <c r="H5" s="2">
        <v>1.32</v>
      </c>
      <c r="I5" s="7"/>
      <c r="J5" s="24">
        <v>95.5</v>
      </c>
      <c r="K5" s="24">
        <v>95.4</v>
      </c>
      <c r="L5" s="7"/>
      <c r="M5" s="26">
        <v>94.6</v>
      </c>
      <c r="N5" s="35">
        <v>93.5</v>
      </c>
      <c r="O5" s="7"/>
      <c r="P5" s="31">
        <f>J5-($M$5-$N$5)</f>
        <v>94.4</v>
      </c>
      <c r="Q5" s="31">
        <f>K5-($M$5-$N$5)</f>
        <v>94.300000000000011</v>
      </c>
      <c r="R5" s="7"/>
      <c r="S5" s="48" t="s">
        <v>46</v>
      </c>
      <c r="T5" s="48" t="s">
        <v>46</v>
      </c>
      <c r="U5" s="52" t="s">
        <v>45</v>
      </c>
      <c r="V5" s="48" t="s">
        <v>51</v>
      </c>
      <c r="W5" s="7"/>
      <c r="X5" s="17" t="s">
        <v>53</v>
      </c>
      <c r="Y5" s="21">
        <v>245</v>
      </c>
      <c r="Z5" s="59" t="s">
        <v>48</v>
      </c>
      <c r="AA5" s="59"/>
      <c r="AB5" s="59"/>
      <c r="AC5" s="59"/>
      <c r="AD5" s="59"/>
      <c r="AE5" s="59"/>
      <c r="AF5" s="59"/>
      <c r="AG5" s="59"/>
      <c r="AH5" s="30"/>
      <c r="AI5" s="14">
        <f t="shared" ref="AI5:AI18" si="0">P5-M5</f>
        <v>-0.19999999999998863</v>
      </c>
    </row>
    <row r="6" spans="1:35" s="4" customFormat="1" ht="22.5" customHeight="1" x14ac:dyDescent="0.25">
      <c r="A6" s="53"/>
      <c r="B6" s="53"/>
      <c r="C6" s="4" t="s">
        <v>27</v>
      </c>
      <c r="D6" s="64"/>
      <c r="E6" s="5"/>
      <c r="I6" s="8"/>
      <c r="J6" s="4">
        <v>95.3</v>
      </c>
      <c r="K6" s="4">
        <v>95.2</v>
      </c>
      <c r="L6" s="8"/>
      <c r="M6" s="15"/>
      <c r="N6" s="36"/>
      <c r="O6" s="8"/>
      <c r="P6" s="29">
        <f>J6-($M$5-$N$5)</f>
        <v>94.2</v>
      </c>
      <c r="Q6" s="29">
        <f>K6-($M$5-$N$5)</f>
        <v>94.100000000000009</v>
      </c>
      <c r="R6" s="8"/>
      <c r="S6" s="49"/>
      <c r="T6" s="49"/>
      <c r="U6" s="53"/>
      <c r="V6" s="49"/>
      <c r="W6" s="8"/>
      <c r="X6" s="19" t="s">
        <v>55</v>
      </c>
      <c r="Y6" s="22">
        <v>255</v>
      </c>
      <c r="Z6" s="60"/>
      <c r="AA6" s="60"/>
      <c r="AB6" s="60"/>
      <c r="AC6" s="60"/>
      <c r="AD6" s="60"/>
      <c r="AE6" s="60"/>
      <c r="AF6" s="60"/>
      <c r="AG6" s="60"/>
      <c r="AH6" s="13"/>
      <c r="AI6" s="14"/>
    </row>
    <row r="7" spans="1:35" s="2" customFormat="1" ht="22.5" customHeight="1" x14ac:dyDescent="0.25">
      <c r="A7" s="54">
        <v>3</v>
      </c>
      <c r="B7" s="54" t="s">
        <v>18</v>
      </c>
      <c r="C7" s="2" t="s">
        <v>26</v>
      </c>
      <c r="D7" s="63">
        <v>42583</v>
      </c>
      <c r="E7" s="3">
        <v>2590.2199999999998</v>
      </c>
      <c r="F7" s="2" t="s">
        <v>24</v>
      </c>
      <c r="G7" s="2" t="s">
        <v>25</v>
      </c>
      <c r="H7" s="2">
        <v>1.35</v>
      </c>
      <c r="I7" s="7"/>
      <c r="J7" s="14">
        <v>94</v>
      </c>
      <c r="K7" s="2">
        <v>94.3</v>
      </c>
      <c r="L7" s="7"/>
      <c r="M7" s="14"/>
      <c r="N7" s="37"/>
      <c r="O7" s="7"/>
      <c r="P7" s="28">
        <f>J7-($M$8-$N$8)</f>
        <v>93.9</v>
      </c>
      <c r="Q7" s="28">
        <f>K7-($M$8-$N$8)</f>
        <v>94.2</v>
      </c>
      <c r="R7" s="7"/>
      <c r="S7" s="48" t="s">
        <v>64</v>
      </c>
      <c r="T7" s="52" t="s">
        <v>44</v>
      </c>
      <c r="U7" s="52" t="s">
        <v>45</v>
      </c>
      <c r="V7" s="48" t="s">
        <v>65</v>
      </c>
      <c r="W7" s="7"/>
      <c r="X7" s="17" t="s">
        <v>53</v>
      </c>
      <c r="Y7" s="21">
        <v>260</v>
      </c>
      <c r="Z7" s="50" t="s">
        <v>93</v>
      </c>
      <c r="AA7" s="50"/>
      <c r="AB7" s="50"/>
      <c r="AC7" s="50"/>
      <c r="AD7" s="50"/>
      <c r="AE7" s="50"/>
      <c r="AF7" s="50"/>
      <c r="AG7" s="50"/>
      <c r="AI7" s="14"/>
    </row>
    <row r="8" spans="1:35" s="4" customFormat="1" ht="22.5" customHeight="1" x14ac:dyDescent="0.25">
      <c r="A8" s="53"/>
      <c r="B8" s="53"/>
      <c r="C8" s="4" t="s">
        <v>27</v>
      </c>
      <c r="D8" s="64"/>
      <c r="E8" s="5"/>
      <c r="I8" s="8"/>
      <c r="J8" s="25">
        <v>94.9</v>
      </c>
      <c r="K8" s="25">
        <v>95.2</v>
      </c>
      <c r="L8" s="8"/>
      <c r="M8" s="27">
        <v>93</v>
      </c>
      <c r="N8" s="38">
        <v>92.9</v>
      </c>
      <c r="O8" s="8"/>
      <c r="P8" s="32">
        <f>J8-($M$8-$N$8)</f>
        <v>94.800000000000011</v>
      </c>
      <c r="Q8" s="32">
        <f>K8-($M$8-$N$8)</f>
        <v>95.100000000000009</v>
      </c>
      <c r="R8" s="8"/>
      <c r="S8" s="49"/>
      <c r="T8" s="53"/>
      <c r="U8" s="53"/>
      <c r="V8" s="49"/>
      <c r="W8" s="8"/>
      <c r="X8" s="19" t="s">
        <v>56</v>
      </c>
      <c r="Y8" s="22">
        <v>262</v>
      </c>
      <c r="Z8" s="51"/>
      <c r="AA8" s="51"/>
      <c r="AB8" s="51"/>
      <c r="AC8" s="51"/>
      <c r="AD8" s="51"/>
      <c r="AE8" s="51"/>
      <c r="AF8" s="51"/>
      <c r="AG8" s="51"/>
      <c r="AI8" s="14">
        <f t="shared" si="0"/>
        <v>1.8000000000000114</v>
      </c>
    </row>
    <row r="9" spans="1:35" s="2" customFormat="1" ht="22.5" customHeight="1" x14ac:dyDescent="0.25">
      <c r="A9" s="54">
        <v>4</v>
      </c>
      <c r="B9" s="48" t="s">
        <v>19</v>
      </c>
      <c r="C9" s="2" t="s">
        <v>26</v>
      </c>
      <c r="D9" s="63">
        <v>42584</v>
      </c>
      <c r="E9" s="3">
        <v>2733.94</v>
      </c>
      <c r="F9" s="2" t="s">
        <v>25</v>
      </c>
      <c r="G9" s="2" t="s">
        <v>28</v>
      </c>
      <c r="H9" s="2">
        <v>1.38</v>
      </c>
      <c r="I9" s="7"/>
      <c r="J9" s="24">
        <v>95.2</v>
      </c>
      <c r="K9" s="24">
        <v>94.6</v>
      </c>
      <c r="L9" s="7"/>
      <c r="M9" s="26">
        <v>95.2</v>
      </c>
      <c r="N9" s="35">
        <v>95.3</v>
      </c>
      <c r="O9" s="7"/>
      <c r="P9" s="31">
        <f>J9-($M$9-$N$9)</f>
        <v>95.3</v>
      </c>
      <c r="Q9" s="31">
        <f>K9-($M$9-$N$9)</f>
        <v>94.699999999999989</v>
      </c>
      <c r="R9" s="7"/>
      <c r="S9" s="54">
        <v>5</v>
      </c>
      <c r="T9" s="54">
        <v>5</v>
      </c>
      <c r="U9" s="52">
        <v>13</v>
      </c>
      <c r="V9" s="48" t="s">
        <v>65</v>
      </c>
      <c r="W9" s="7"/>
      <c r="X9" s="17" t="s">
        <v>53</v>
      </c>
      <c r="Y9" s="21">
        <v>262</v>
      </c>
      <c r="Z9" s="48" t="s">
        <v>66</v>
      </c>
      <c r="AA9" s="48"/>
      <c r="AB9" s="48"/>
      <c r="AC9" s="48"/>
      <c r="AD9" s="48"/>
      <c r="AE9" s="48"/>
      <c r="AF9" s="48"/>
      <c r="AG9" s="48"/>
      <c r="AI9" s="14">
        <f t="shared" si="0"/>
        <v>9.9999999999994316E-2</v>
      </c>
    </row>
    <row r="10" spans="1:35" s="4" customFormat="1" ht="22.5" customHeight="1" x14ac:dyDescent="0.25">
      <c r="A10" s="53"/>
      <c r="B10" s="49"/>
      <c r="C10" s="4" t="s">
        <v>27</v>
      </c>
      <c r="D10" s="64"/>
      <c r="E10" s="5"/>
      <c r="F10" s="4" t="s">
        <v>29</v>
      </c>
      <c r="G10" s="4" t="s">
        <v>30</v>
      </c>
      <c r="I10" s="8"/>
      <c r="J10" s="4">
        <v>95.2</v>
      </c>
      <c r="K10" s="15">
        <v>94</v>
      </c>
      <c r="L10" s="8"/>
      <c r="M10" s="15"/>
      <c r="N10" s="36"/>
      <c r="O10" s="8"/>
      <c r="P10" s="29">
        <f>J10-($M$9-$N$9)</f>
        <v>95.3</v>
      </c>
      <c r="Q10" s="29">
        <f>K10-($M$9-$N$9)</f>
        <v>94.1</v>
      </c>
      <c r="R10" s="8"/>
      <c r="S10" s="53"/>
      <c r="T10" s="53"/>
      <c r="U10" s="53"/>
      <c r="V10" s="49"/>
      <c r="W10" s="8"/>
      <c r="X10" s="19" t="s">
        <v>57</v>
      </c>
      <c r="Y10" s="22">
        <v>263</v>
      </c>
      <c r="Z10" s="49"/>
      <c r="AA10" s="49"/>
      <c r="AB10" s="49"/>
      <c r="AC10" s="49"/>
      <c r="AD10" s="49"/>
      <c r="AE10" s="49"/>
      <c r="AF10" s="49"/>
      <c r="AG10" s="49"/>
      <c r="AI10" s="14"/>
    </row>
    <row r="11" spans="1:35" s="2" customFormat="1" ht="22.5" customHeight="1" x14ac:dyDescent="0.25">
      <c r="A11" s="54">
        <v>5</v>
      </c>
      <c r="B11" s="54" t="s">
        <v>20</v>
      </c>
      <c r="C11" s="2" t="s">
        <v>26</v>
      </c>
      <c r="D11" s="63">
        <v>42590</v>
      </c>
      <c r="E11" s="3">
        <v>2645</v>
      </c>
      <c r="F11" s="2" t="s">
        <v>28</v>
      </c>
      <c r="G11" s="2" t="s">
        <v>31</v>
      </c>
      <c r="H11" s="2">
        <v>1.38</v>
      </c>
      <c r="I11" s="7"/>
      <c r="J11" s="24">
        <v>94.4</v>
      </c>
      <c r="K11" s="24">
        <v>93.1</v>
      </c>
      <c r="L11" s="7"/>
      <c r="M11" s="26">
        <v>95.6</v>
      </c>
      <c r="N11" s="35">
        <v>93.9</v>
      </c>
      <c r="O11" s="7"/>
      <c r="P11" s="31">
        <f>J11-($M$11-$N$11)</f>
        <v>92.700000000000017</v>
      </c>
      <c r="Q11" s="31">
        <f>K11-($M$11-$N$11)</f>
        <v>91.4</v>
      </c>
      <c r="R11" s="7"/>
      <c r="S11" s="48" t="s">
        <v>70</v>
      </c>
      <c r="T11" s="52" t="s">
        <v>44</v>
      </c>
      <c r="U11" s="52" t="s">
        <v>49</v>
      </c>
      <c r="V11" s="54" t="s">
        <v>50</v>
      </c>
      <c r="W11" s="7"/>
      <c r="X11" s="17" t="s">
        <v>53</v>
      </c>
      <c r="Y11" s="21">
        <v>217</v>
      </c>
      <c r="Z11" s="50" t="s">
        <v>71</v>
      </c>
      <c r="AA11" s="50"/>
      <c r="AB11" s="50"/>
      <c r="AC11" s="50"/>
      <c r="AD11" s="50"/>
      <c r="AE11" s="50"/>
      <c r="AF11" s="50"/>
      <c r="AG11" s="50"/>
      <c r="AI11" s="14">
        <f t="shared" si="0"/>
        <v>-2.8999999999999773</v>
      </c>
    </row>
    <row r="12" spans="1:35" s="4" customFormat="1" ht="22.5" customHeight="1" x14ac:dyDescent="0.25">
      <c r="A12" s="53"/>
      <c r="B12" s="53"/>
      <c r="C12" s="4" t="s">
        <v>27</v>
      </c>
      <c r="D12" s="64"/>
      <c r="E12" s="5"/>
      <c r="F12" s="4" t="s">
        <v>30</v>
      </c>
      <c r="G12" s="4" t="s">
        <v>31</v>
      </c>
      <c r="I12" s="8"/>
      <c r="J12" s="4">
        <v>94.2</v>
      </c>
      <c r="K12" s="4">
        <v>93.6</v>
      </c>
      <c r="L12" s="8"/>
      <c r="M12" s="15"/>
      <c r="N12" s="36"/>
      <c r="O12" s="8"/>
      <c r="P12" s="29">
        <f>J12-($M$11-$N$11)</f>
        <v>92.500000000000014</v>
      </c>
      <c r="Q12" s="29">
        <f>K12-($M$11-$N$11)</f>
        <v>91.9</v>
      </c>
      <c r="R12" s="8"/>
      <c r="S12" s="49"/>
      <c r="T12" s="53"/>
      <c r="U12" s="53"/>
      <c r="V12" s="53"/>
      <c r="W12" s="8"/>
      <c r="X12" s="19" t="s">
        <v>58</v>
      </c>
      <c r="Y12" s="22">
        <v>219</v>
      </c>
      <c r="Z12" s="51"/>
      <c r="AA12" s="51"/>
      <c r="AB12" s="51"/>
      <c r="AC12" s="51"/>
      <c r="AD12" s="51"/>
      <c r="AE12" s="51"/>
      <c r="AF12" s="51"/>
      <c r="AG12" s="51"/>
      <c r="AI12" s="14"/>
    </row>
    <row r="13" spans="1:35" s="2" customFormat="1" ht="22.5" customHeight="1" x14ac:dyDescent="0.25">
      <c r="A13" s="54">
        <v>6</v>
      </c>
      <c r="B13" s="48" t="s">
        <v>21</v>
      </c>
      <c r="C13" s="2" t="s">
        <v>26</v>
      </c>
      <c r="D13" s="63">
        <v>42592</v>
      </c>
      <c r="E13" s="3">
        <v>2667.16</v>
      </c>
      <c r="F13" s="2" t="s">
        <v>31</v>
      </c>
      <c r="G13" s="2" t="s">
        <v>32</v>
      </c>
      <c r="H13" s="2">
        <v>1.4</v>
      </c>
      <c r="I13" s="7"/>
      <c r="J13" s="24">
        <v>94.8</v>
      </c>
      <c r="K13" s="26">
        <v>94</v>
      </c>
      <c r="L13" s="7"/>
      <c r="M13" s="26">
        <v>94.6</v>
      </c>
      <c r="N13" s="35">
        <v>93.6</v>
      </c>
      <c r="O13" s="7"/>
      <c r="P13" s="31">
        <f>J13-($M$13-$N$13)</f>
        <v>93.8</v>
      </c>
      <c r="Q13" s="31">
        <f>K13-($M$13-$N$13)</f>
        <v>93</v>
      </c>
      <c r="R13" s="7"/>
      <c r="S13" s="54">
        <v>7</v>
      </c>
      <c r="T13" s="52" t="s">
        <v>44</v>
      </c>
      <c r="U13" s="52" t="s">
        <v>45</v>
      </c>
      <c r="V13" s="54" t="s">
        <v>50</v>
      </c>
      <c r="W13" s="7"/>
      <c r="X13" s="17" t="s">
        <v>53</v>
      </c>
      <c r="Y13" s="21">
        <v>257</v>
      </c>
      <c r="Z13" s="50" t="s">
        <v>71</v>
      </c>
      <c r="AA13" s="50"/>
      <c r="AB13" s="50"/>
      <c r="AC13" s="50"/>
      <c r="AD13" s="50"/>
      <c r="AE13" s="50"/>
      <c r="AF13" s="50"/>
      <c r="AG13" s="50"/>
      <c r="AI13" s="14">
        <f t="shared" si="0"/>
        <v>-0.79999999999999716</v>
      </c>
    </row>
    <row r="14" spans="1:35" s="4" customFormat="1" ht="22.5" customHeight="1" x14ac:dyDescent="0.25">
      <c r="A14" s="53"/>
      <c r="B14" s="49"/>
      <c r="C14" s="4" t="s">
        <v>27</v>
      </c>
      <c r="D14" s="64"/>
      <c r="E14" s="5"/>
      <c r="F14" s="4" t="s">
        <v>31</v>
      </c>
      <c r="G14" s="4" t="s">
        <v>33</v>
      </c>
      <c r="I14" s="8"/>
      <c r="J14" s="4">
        <v>94.7</v>
      </c>
      <c r="K14" s="4">
        <v>93.6</v>
      </c>
      <c r="L14" s="8"/>
      <c r="M14" s="15"/>
      <c r="N14" s="36"/>
      <c r="O14" s="8"/>
      <c r="P14" s="29">
        <f>J14-($M$13-$N$13)</f>
        <v>93.7</v>
      </c>
      <c r="Q14" s="29">
        <f>K14-($M$13-$N$13)</f>
        <v>92.6</v>
      </c>
      <c r="R14" s="8"/>
      <c r="S14" s="53"/>
      <c r="T14" s="53"/>
      <c r="U14" s="53"/>
      <c r="V14" s="53"/>
      <c r="W14" s="8"/>
      <c r="X14" s="19" t="s">
        <v>59</v>
      </c>
      <c r="Y14" s="22">
        <v>252</v>
      </c>
      <c r="Z14" s="51"/>
      <c r="AA14" s="51"/>
      <c r="AB14" s="51"/>
      <c r="AC14" s="51"/>
      <c r="AD14" s="51"/>
      <c r="AE14" s="51"/>
      <c r="AF14" s="51"/>
      <c r="AG14" s="51"/>
      <c r="AI14" s="14"/>
    </row>
    <row r="15" spans="1:35" s="2" customFormat="1" ht="22.5" customHeight="1" x14ac:dyDescent="0.25">
      <c r="A15" s="54">
        <v>7</v>
      </c>
      <c r="B15" s="54" t="s">
        <v>22</v>
      </c>
      <c r="C15" s="2" t="s">
        <v>26</v>
      </c>
      <c r="D15" s="63">
        <v>42594</v>
      </c>
      <c r="E15" s="3">
        <v>2487.16</v>
      </c>
      <c r="F15" s="2" t="s">
        <v>32</v>
      </c>
      <c r="G15" s="2" t="s">
        <v>34</v>
      </c>
      <c r="H15" s="2" t="s">
        <v>36</v>
      </c>
      <c r="I15" s="7"/>
      <c r="J15" s="14">
        <v>94</v>
      </c>
      <c r="L15" s="7"/>
      <c r="M15" s="14"/>
      <c r="N15" s="37"/>
      <c r="O15" s="7"/>
      <c r="P15" s="28">
        <f>J15-($M$16-$N$16)</f>
        <v>92.5</v>
      </c>
      <c r="Q15" s="28"/>
      <c r="R15" s="7"/>
      <c r="S15" s="48" t="s">
        <v>46</v>
      </c>
      <c r="T15" s="52" t="s">
        <v>44</v>
      </c>
      <c r="U15" s="52" t="s">
        <v>45</v>
      </c>
      <c r="V15" s="54" t="s">
        <v>50</v>
      </c>
      <c r="W15" s="7"/>
      <c r="X15" s="17" t="s">
        <v>60</v>
      </c>
      <c r="Y15" s="21">
        <v>220</v>
      </c>
      <c r="Z15" s="50" t="s">
        <v>71</v>
      </c>
      <c r="AA15" s="50"/>
      <c r="AB15" s="50"/>
      <c r="AC15" s="50"/>
      <c r="AD15" s="50"/>
      <c r="AE15" s="50"/>
      <c r="AF15" s="50"/>
      <c r="AG15" s="50"/>
      <c r="AI15" s="14"/>
    </row>
    <row r="16" spans="1:35" s="4" customFormat="1" ht="22.5" customHeight="1" x14ac:dyDescent="0.25">
      <c r="A16" s="53"/>
      <c r="B16" s="53"/>
      <c r="C16" s="4" t="s">
        <v>27</v>
      </c>
      <c r="D16" s="64"/>
      <c r="E16" s="5"/>
      <c r="F16" s="4" t="s">
        <v>33</v>
      </c>
      <c r="G16" s="4" t="s">
        <v>35</v>
      </c>
      <c r="H16" s="4">
        <v>1.33</v>
      </c>
      <c r="I16" s="8"/>
      <c r="J16" s="25">
        <v>94.7</v>
      </c>
      <c r="K16" s="25">
        <v>93.2</v>
      </c>
      <c r="L16" s="8"/>
      <c r="M16" s="27">
        <v>94.2</v>
      </c>
      <c r="N16" s="38">
        <v>92.7</v>
      </c>
      <c r="O16" s="8"/>
      <c r="P16" s="32">
        <f>J16-($M$16-$N$16)</f>
        <v>93.2</v>
      </c>
      <c r="Q16" s="32">
        <f>K16-($M$13-$N$13)</f>
        <v>92.2</v>
      </c>
      <c r="R16" s="8"/>
      <c r="S16" s="49"/>
      <c r="T16" s="53"/>
      <c r="U16" s="53"/>
      <c r="V16" s="53"/>
      <c r="W16" s="8"/>
      <c r="X16" s="19" t="s">
        <v>61</v>
      </c>
      <c r="Y16" s="22">
        <v>218</v>
      </c>
      <c r="Z16" s="51"/>
      <c r="AA16" s="51"/>
      <c r="AB16" s="51"/>
      <c r="AC16" s="51"/>
      <c r="AD16" s="51"/>
      <c r="AE16" s="51"/>
      <c r="AF16" s="51"/>
      <c r="AG16" s="51"/>
      <c r="AI16" s="14">
        <f t="shared" si="0"/>
        <v>-1</v>
      </c>
    </row>
    <row r="17" spans="1:35" s="2" customFormat="1" ht="22.5" customHeight="1" x14ac:dyDescent="0.25">
      <c r="A17" s="54">
        <v>8</v>
      </c>
      <c r="B17" s="48" t="s">
        <v>23</v>
      </c>
      <c r="C17" s="2" t="s">
        <v>26</v>
      </c>
      <c r="D17" s="63">
        <v>42598</v>
      </c>
      <c r="E17" s="3">
        <v>2398.5</v>
      </c>
      <c r="F17" s="2" t="s">
        <v>34</v>
      </c>
      <c r="G17" s="2" t="s">
        <v>37</v>
      </c>
      <c r="H17" s="2">
        <v>1.32</v>
      </c>
      <c r="I17" s="7"/>
      <c r="J17" s="2">
        <v>93.3</v>
      </c>
      <c r="K17" s="2" t="s">
        <v>68</v>
      </c>
      <c r="L17" s="7"/>
      <c r="M17" s="14"/>
      <c r="N17" s="37"/>
      <c r="O17" s="7"/>
      <c r="P17" s="28">
        <f>J17-($M$18-$N$18)</f>
        <v>94.199999999999989</v>
      </c>
      <c r="Q17" s="28"/>
      <c r="R17" s="7"/>
      <c r="S17" s="54">
        <v>7</v>
      </c>
      <c r="T17" s="52" t="s">
        <v>44</v>
      </c>
      <c r="U17" s="52" t="s">
        <v>45</v>
      </c>
      <c r="V17" s="48" t="s">
        <v>67</v>
      </c>
      <c r="W17" s="7"/>
      <c r="X17" s="17" t="s">
        <v>53</v>
      </c>
      <c r="Y17" s="21">
        <v>259</v>
      </c>
      <c r="Z17" s="55"/>
      <c r="AA17" s="55"/>
      <c r="AB17" s="55"/>
      <c r="AC17" s="55"/>
      <c r="AD17" s="55"/>
      <c r="AE17" s="55"/>
      <c r="AF17" s="55"/>
      <c r="AG17" s="55"/>
      <c r="AI17" s="14"/>
    </row>
    <row r="18" spans="1:35" s="4" customFormat="1" ht="22.5" customHeight="1" x14ac:dyDescent="0.25">
      <c r="A18" s="53"/>
      <c r="B18" s="49"/>
      <c r="C18" s="4" t="s">
        <v>27</v>
      </c>
      <c r="D18" s="64"/>
      <c r="E18" s="5"/>
      <c r="F18" s="4" t="s">
        <v>35</v>
      </c>
      <c r="G18" s="4" t="s">
        <v>37</v>
      </c>
      <c r="H18" s="4">
        <v>1.08</v>
      </c>
      <c r="I18" s="8"/>
      <c r="J18" s="25">
        <v>93.5</v>
      </c>
      <c r="K18" s="4" t="s">
        <v>68</v>
      </c>
      <c r="L18" s="8"/>
      <c r="M18" s="27">
        <v>93.7</v>
      </c>
      <c r="N18" s="38">
        <v>94.6</v>
      </c>
      <c r="O18" s="8"/>
      <c r="P18" s="32">
        <f>J18-($M$18-$N$18)</f>
        <v>94.399999999999991</v>
      </c>
      <c r="Q18" s="29"/>
      <c r="R18" s="8"/>
      <c r="S18" s="53"/>
      <c r="T18" s="53"/>
      <c r="U18" s="53"/>
      <c r="V18" s="49"/>
      <c r="W18" s="8"/>
      <c r="X18" s="19" t="s">
        <v>62</v>
      </c>
      <c r="Y18" s="22">
        <v>245</v>
      </c>
      <c r="Z18" s="56"/>
      <c r="AA18" s="56"/>
      <c r="AB18" s="56"/>
      <c r="AC18" s="56"/>
      <c r="AD18" s="56"/>
      <c r="AE18" s="56"/>
      <c r="AF18" s="56"/>
      <c r="AG18" s="56"/>
      <c r="AI18" s="14">
        <f t="shared" si="0"/>
        <v>0.69999999999998863</v>
      </c>
    </row>
    <row r="20" spans="1:35" x14ac:dyDescent="0.25">
      <c r="B20" t="s">
        <v>73</v>
      </c>
      <c r="D20" s="23" t="s">
        <v>74</v>
      </c>
    </row>
    <row r="21" spans="1:35" x14ac:dyDescent="0.25">
      <c r="E21" s="23" t="s">
        <v>145</v>
      </c>
    </row>
    <row r="22" spans="1:35" x14ac:dyDescent="0.25">
      <c r="D22" s="23" t="s">
        <v>75</v>
      </c>
    </row>
    <row r="23" spans="1:35" x14ac:dyDescent="0.25">
      <c r="D23" t="s">
        <v>76</v>
      </c>
    </row>
    <row r="24" spans="1:35" x14ac:dyDescent="0.25">
      <c r="E24" s="23" t="s">
        <v>77</v>
      </c>
    </row>
    <row r="25" spans="1:35" x14ac:dyDescent="0.25">
      <c r="D25" s="23" t="s">
        <v>78</v>
      </c>
    </row>
    <row r="26" spans="1:35" x14ac:dyDescent="0.25">
      <c r="D26" s="23" t="s">
        <v>92</v>
      </c>
    </row>
    <row r="27" spans="1:35" x14ac:dyDescent="0.25">
      <c r="D27" s="23" t="s">
        <v>79</v>
      </c>
    </row>
    <row r="28" spans="1:35" x14ac:dyDescent="0.25">
      <c r="E28" s="23" t="s">
        <v>80</v>
      </c>
    </row>
    <row r="29" spans="1:35" x14ac:dyDescent="0.25">
      <c r="D29" s="23" t="s">
        <v>81</v>
      </c>
    </row>
    <row r="30" spans="1:35" x14ac:dyDescent="0.25">
      <c r="D30" s="23" t="s">
        <v>82</v>
      </c>
    </row>
    <row r="31" spans="1:35" x14ac:dyDescent="0.25">
      <c r="D31" s="23" t="s">
        <v>100</v>
      </c>
    </row>
    <row r="32" spans="1:35" x14ac:dyDescent="0.25">
      <c r="E32" s="23" t="s">
        <v>83</v>
      </c>
    </row>
    <row r="34" spans="2:6" x14ac:dyDescent="0.25">
      <c r="D34" t="s">
        <v>85</v>
      </c>
    </row>
    <row r="35" spans="2:6" x14ac:dyDescent="0.25">
      <c r="D35" t="s">
        <v>86</v>
      </c>
    </row>
    <row r="37" spans="2:6" x14ac:dyDescent="0.25">
      <c r="E37" s="23" t="s">
        <v>87</v>
      </c>
    </row>
    <row r="38" spans="2:6" x14ac:dyDescent="0.25">
      <c r="E38" s="23" t="s">
        <v>88</v>
      </c>
    </row>
    <row r="39" spans="2:6" x14ac:dyDescent="0.25">
      <c r="E39" s="23" t="s">
        <v>89</v>
      </c>
    </row>
    <row r="40" spans="2:6" x14ac:dyDescent="0.25">
      <c r="E40" s="23" t="s">
        <v>103</v>
      </c>
    </row>
    <row r="41" spans="2:6" x14ac:dyDescent="0.25">
      <c r="E41" s="23" t="s">
        <v>104</v>
      </c>
    </row>
    <row r="42" spans="2:6" x14ac:dyDescent="0.25">
      <c r="E42" s="23"/>
      <c r="F42" s="23" t="s">
        <v>105</v>
      </c>
    </row>
    <row r="43" spans="2:6" x14ac:dyDescent="0.25">
      <c r="E43" s="23" t="s">
        <v>106</v>
      </c>
    </row>
    <row r="44" spans="2:6" x14ac:dyDescent="0.25">
      <c r="E44" s="23" t="s">
        <v>90</v>
      </c>
    </row>
    <row r="45" spans="2:6" x14ac:dyDescent="0.25">
      <c r="E45" s="23" t="s">
        <v>91</v>
      </c>
    </row>
    <row r="47" spans="2:6" x14ac:dyDescent="0.25">
      <c r="B47" t="s">
        <v>94</v>
      </c>
    </row>
    <row r="48" spans="2:6" x14ac:dyDescent="0.25">
      <c r="C48" s="23" t="s">
        <v>96</v>
      </c>
    </row>
    <row r="49" spans="3:4" x14ac:dyDescent="0.25">
      <c r="C49" s="23" t="s">
        <v>107</v>
      </c>
    </row>
    <row r="51" spans="3:4" x14ac:dyDescent="0.25">
      <c r="C51" s="23" t="s">
        <v>98</v>
      </c>
    </row>
    <row r="53" spans="3:4" x14ac:dyDescent="0.25">
      <c r="C53" s="23" t="s">
        <v>101</v>
      </c>
    </row>
    <row r="54" spans="3:4" x14ac:dyDescent="0.25">
      <c r="D54" s="23" t="s">
        <v>102</v>
      </c>
    </row>
    <row r="56" spans="3:4" x14ac:dyDescent="0.25">
      <c r="C56" s="23" t="s">
        <v>99</v>
      </c>
    </row>
    <row r="57" spans="3:4" x14ac:dyDescent="0.25">
      <c r="D57" t="s">
        <v>146</v>
      </c>
    </row>
    <row r="61" spans="3:4" x14ac:dyDescent="0.25">
      <c r="C61" s="23" t="s">
        <v>108</v>
      </c>
    </row>
    <row r="63" spans="3:4" x14ac:dyDescent="0.25">
      <c r="C63" s="23" t="s">
        <v>97</v>
      </c>
    </row>
    <row r="64" spans="3:4" x14ac:dyDescent="0.25">
      <c r="C64" s="23" t="s">
        <v>95</v>
      </c>
    </row>
  </sheetData>
  <mergeCells count="69">
    <mergeCell ref="J1:K1"/>
    <mergeCell ref="M1:N1"/>
    <mergeCell ref="A3:A4"/>
    <mergeCell ref="B3:B4"/>
    <mergeCell ref="A5:A6"/>
    <mergeCell ref="B5:B6"/>
    <mergeCell ref="D3:D4"/>
    <mergeCell ref="D5:D6"/>
    <mergeCell ref="A7:A8"/>
    <mergeCell ref="B7:B8"/>
    <mergeCell ref="A9:A10"/>
    <mergeCell ref="B9:B10"/>
    <mergeCell ref="A11:A12"/>
    <mergeCell ref="B11:B12"/>
    <mergeCell ref="D17:D18"/>
    <mergeCell ref="A13:A14"/>
    <mergeCell ref="B13:B14"/>
    <mergeCell ref="A15:A16"/>
    <mergeCell ref="B15:B16"/>
    <mergeCell ref="A17:A18"/>
    <mergeCell ref="B17:B18"/>
    <mergeCell ref="D7:D8"/>
    <mergeCell ref="D9:D10"/>
    <mergeCell ref="D11:D12"/>
    <mergeCell ref="D13:D14"/>
    <mergeCell ref="D15:D16"/>
    <mergeCell ref="T9:T10"/>
    <mergeCell ref="U9:U10"/>
    <mergeCell ref="V9:V10"/>
    <mergeCell ref="S3:S4"/>
    <mergeCell ref="T3:T4"/>
    <mergeCell ref="U3:U4"/>
    <mergeCell ref="V3:V4"/>
    <mergeCell ref="S5:S6"/>
    <mergeCell ref="T5:T6"/>
    <mergeCell ref="U5:U6"/>
    <mergeCell ref="V5:V6"/>
    <mergeCell ref="Z17:AG18"/>
    <mergeCell ref="S1:V1"/>
    <mergeCell ref="Z2:AE2"/>
    <mergeCell ref="Z7:AG8"/>
    <mergeCell ref="Z5:AG6"/>
    <mergeCell ref="Z3:AG4"/>
    <mergeCell ref="S15:S16"/>
    <mergeCell ref="T15:T16"/>
    <mergeCell ref="U15:U16"/>
    <mergeCell ref="V15:V16"/>
    <mergeCell ref="S17:S18"/>
    <mergeCell ref="T17:T18"/>
    <mergeCell ref="U17:U18"/>
    <mergeCell ref="V17:V18"/>
    <mergeCell ref="S11:S12"/>
    <mergeCell ref="T11:T12"/>
    <mergeCell ref="P1:Q1"/>
    <mergeCell ref="Z9:AG10"/>
    <mergeCell ref="Z11:AG12"/>
    <mergeCell ref="Z13:AG14"/>
    <mergeCell ref="Z15:AG16"/>
    <mergeCell ref="U11:U12"/>
    <mergeCell ref="V11:V12"/>
    <mergeCell ref="S13:S14"/>
    <mergeCell ref="T13:T14"/>
    <mergeCell ref="U13:U14"/>
    <mergeCell ref="V13:V14"/>
    <mergeCell ref="S7:S8"/>
    <mergeCell ref="T7:T8"/>
    <mergeCell ref="U7:U8"/>
    <mergeCell ref="V7:V8"/>
    <mergeCell ref="S9:S10"/>
  </mergeCells>
  <pageMargins left="0.7" right="0.7" top="0.75" bottom="0.75" header="0.3" footer="0.3"/>
  <pageSetup scale="4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72"/>
  <sheetViews>
    <sheetView workbookViewId="0">
      <selection activeCell="E68" sqref="E68"/>
    </sheetView>
  </sheetViews>
  <sheetFormatPr defaultRowHeight="15" x14ac:dyDescent="0.25"/>
  <sheetData>
    <row r="2" spans="1:17" x14ac:dyDescent="0.25">
      <c r="A2" s="66">
        <v>1</v>
      </c>
      <c r="B2" s="66" t="s">
        <v>14</v>
      </c>
      <c r="C2" s="24">
        <v>93.8</v>
      </c>
      <c r="D2">
        <f>AVERAGE(C2:C3)</f>
        <v>94.25</v>
      </c>
      <c r="E2" s="31">
        <v>93.7</v>
      </c>
      <c r="F2">
        <f>AVERAGE(E2:E3)</f>
        <v>94.1</v>
      </c>
      <c r="G2" s="33">
        <v>92.9</v>
      </c>
    </row>
    <row r="3" spans="1:17" x14ac:dyDescent="0.25">
      <c r="A3" s="53"/>
      <c r="B3" s="53"/>
      <c r="C3" s="4">
        <v>94.7</v>
      </c>
      <c r="E3" s="29">
        <v>94.5</v>
      </c>
      <c r="G3" s="15"/>
    </row>
    <row r="4" spans="1:17" x14ac:dyDescent="0.25">
      <c r="A4" s="54">
        <v>2</v>
      </c>
      <c r="B4" s="54" t="s">
        <v>17</v>
      </c>
      <c r="C4" s="24">
        <v>95.5</v>
      </c>
      <c r="D4">
        <f>AVERAGE(C4:C5)</f>
        <v>95.4</v>
      </c>
      <c r="E4" s="31">
        <v>94.4</v>
      </c>
      <c r="F4">
        <f>AVERAGE(E4:E5)</f>
        <v>94.300000000000011</v>
      </c>
      <c r="G4" s="33">
        <v>93.5</v>
      </c>
    </row>
    <row r="5" spans="1:17" x14ac:dyDescent="0.25">
      <c r="A5" s="53"/>
      <c r="B5" s="53"/>
      <c r="C5" s="4">
        <v>95.3</v>
      </c>
      <c r="E5" s="29">
        <v>94.2</v>
      </c>
      <c r="G5" s="15"/>
    </row>
    <row r="6" spans="1:17" x14ac:dyDescent="0.25">
      <c r="A6" s="54">
        <v>3</v>
      </c>
      <c r="B6" s="54" t="s">
        <v>18</v>
      </c>
      <c r="C6" s="14">
        <v>94</v>
      </c>
      <c r="D6">
        <f>AVERAGE(C6:C7)</f>
        <v>94.45</v>
      </c>
      <c r="E6" s="28">
        <v>93.9</v>
      </c>
      <c r="F6">
        <f>AVERAGE(E6:E7)</f>
        <v>94.350000000000009</v>
      </c>
      <c r="G6" s="34">
        <v>92.9</v>
      </c>
    </row>
    <row r="7" spans="1:17" x14ac:dyDescent="0.25">
      <c r="A7" s="53"/>
      <c r="B7" s="53"/>
      <c r="C7" s="25">
        <v>94.9</v>
      </c>
      <c r="E7" s="32">
        <v>94.800000000000011</v>
      </c>
    </row>
    <row r="8" spans="1:17" x14ac:dyDescent="0.25">
      <c r="A8" s="54">
        <v>4</v>
      </c>
      <c r="B8" s="48" t="s">
        <v>19</v>
      </c>
      <c r="C8" s="24">
        <v>95.2</v>
      </c>
      <c r="D8">
        <f>AVERAGE(C8:C9)</f>
        <v>95.2</v>
      </c>
      <c r="E8" s="31">
        <v>95.3</v>
      </c>
      <c r="F8">
        <f>AVERAGE(E8:E9)</f>
        <v>95.3</v>
      </c>
      <c r="G8" s="33">
        <v>95.3</v>
      </c>
      <c r="Q8" s="23" t="s">
        <v>113</v>
      </c>
    </row>
    <row r="9" spans="1:17" x14ac:dyDescent="0.25">
      <c r="A9" s="53"/>
      <c r="B9" s="49"/>
      <c r="C9" s="4">
        <v>95.2</v>
      </c>
      <c r="E9" s="29">
        <v>95.3</v>
      </c>
      <c r="G9" s="15"/>
    </row>
    <row r="10" spans="1:17" x14ac:dyDescent="0.25">
      <c r="A10" s="54">
        <v>5</v>
      </c>
      <c r="B10" s="54" t="s">
        <v>20</v>
      </c>
      <c r="C10" s="24">
        <v>94.4</v>
      </c>
      <c r="D10">
        <f>AVERAGE(C10:C11)</f>
        <v>94.300000000000011</v>
      </c>
      <c r="E10" s="31">
        <v>92.700000000000017</v>
      </c>
      <c r="F10">
        <f>AVERAGE(E10:E11)</f>
        <v>92.600000000000023</v>
      </c>
      <c r="G10" s="33">
        <v>93.9</v>
      </c>
      <c r="Q10" s="23" t="s">
        <v>110</v>
      </c>
    </row>
    <row r="11" spans="1:17" x14ac:dyDescent="0.25">
      <c r="A11" s="53"/>
      <c r="B11" s="53"/>
      <c r="C11" s="4">
        <v>94.2</v>
      </c>
      <c r="E11" s="29">
        <v>92.500000000000014</v>
      </c>
      <c r="G11" s="15"/>
      <c r="Q11" s="23" t="s">
        <v>111</v>
      </c>
    </row>
    <row r="12" spans="1:17" x14ac:dyDescent="0.25">
      <c r="A12" s="54">
        <v>6</v>
      </c>
      <c r="B12" s="48" t="s">
        <v>21</v>
      </c>
      <c r="C12" s="24">
        <v>94.8</v>
      </c>
      <c r="D12">
        <f>AVERAGE(C12:C13)</f>
        <v>94.75</v>
      </c>
      <c r="E12" s="31">
        <v>93.8</v>
      </c>
      <c r="F12">
        <f>AVERAGE(E12:E13)</f>
        <v>93.75</v>
      </c>
      <c r="G12" s="33">
        <v>93.6</v>
      </c>
    </row>
    <row r="13" spans="1:17" x14ac:dyDescent="0.25">
      <c r="A13" s="53"/>
      <c r="B13" s="49"/>
      <c r="C13" s="4">
        <v>94.7</v>
      </c>
      <c r="E13" s="29">
        <v>93.7</v>
      </c>
      <c r="G13" s="15"/>
    </row>
    <row r="14" spans="1:17" x14ac:dyDescent="0.25">
      <c r="A14" s="54">
        <v>7</v>
      </c>
      <c r="B14" s="68" t="s">
        <v>109</v>
      </c>
      <c r="C14" s="14">
        <v>94</v>
      </c>
      <c r="D14">
        <f>AVERAGE(C14:C15)</f>
        <v>94.35</v>
      </c>
      <c r="E14" s="28">
        <v>92.5</v>
      </c>
      <c r="F14">
        <f>AVERAGE(E14:E15)</f>
        <v>92.85</v>
      </c>
      <c r="G14" s="34">
        <v>92.7</v>
      </c>
    </row>
    <row r="15" spans="1:17" x14ac:dyDescent="0.25">
      <c r="A15" s="53"/>
      <c r="B15" s="69"/>
      <c r="C15" s="25">
        <v>94.7</v>
      </c>
      <c r="E15" s="32">
        <v>93.2</v>
      </c>
    </row>
    <row r="16" spans="1:17" x14ac:dyDescent="0.25">
      <c r="A16" s="54">
        <v>8</v>
      </c>
      <c r="B16" s="48" t="s">
        <v>23</v>
      </c>
      <c r="C16" s="2">
        <v>93.3</v>
      </c>
      <c r="D16">
        <f>AVERAGE(C16:C17)</f>
        <v>93.4</v>
      </c>
      <c r="E16" s="28">
        <v>94.199999999999989</v>
      </c>
      <c r="F16">
        <f>AVERAGE(E16:E17)</f>
        <v>94.299999999999983</v>
      </c>
      <c r="G16" s="34">
        <v>94.6</v>
      </c>
    </row>
    <row r="17" spans="1:17" x14ac:dyDescent="0.25">
      <c r="A17" s="53"/>
      <c r="B17" s="49"/>
      <c r="C17" s="25">
        <v>93.5</v>
      </c>
      <c r="E17" s="32">
        <v>94.399999999999991</v>
      </c>
    </row>
    <row r="22" spans="1:17" x14ac:dyDescent="0.25">
      <c r="Q22" s="23" t="s">
        <v>112</v>
      </c>
    </row>
    <row r="23" spans="1:17" x14ac:dyDescent="0.25">
      <c r="Q23" s="23" t="s">
        <v>114</v>
      </c>
    </row>
    <row r="25" spans="1:17" x14ac:dyDescent="0.25">
      <c r="Q25" s="23" t="s">
        <v>115</v>
      </c>
    </row>
    <row r="26" spans="1:17" x14ac:dyDescent="0.25">
      <c r="Q26" s="23" t="s">
        <v>116</v>
      </c>
    </row>
    <row r="28" spans="1:17" x14ac:dyDescent="0.25">
      <c r="Q28" s="23" t="s">
        <v>117</v>
      </c>
    </row>
    <row r="29" spans="1:17" x14ac:dyDescent="0.25">
      <c r="Q29" s="23" t="s">
        <v>118</v>
      </c>
    </row>
    <row r="31" spans="1:17" x14ac:dyDescent="0.25">
      <c r="Q31" s="23" t="s">
        <v>119</v>
      </c>
    </row>
    <row r="35" spans="1:17" x14ac:dyDescent="0.25">
      <c r="A35" s="66" t="s">
        <v>14</v>
      </c>
      <c r="B35" s="33">
        <v>92.9</v>
      </c>
      <c r="C35" s="43">
        <f>B35-$B$35</f>
        <v>0</v>
      </c>
    </row>
    <row r="36" spans="1:17" x14ac:dyDescent="0.25">
      <c r="A36" s="53"/>
      <c r="B36" s="15"/>
      <c r="Q36" s="23" t="s">
        <v>120</v>
      </c>
    </row>
    <row r="37" spans="1:17" x14ac:dyDescent="0.25">
      <c r="A37" s="54" t="s">
        <v>17</v>
      </c>
      <c r="B37" s="33">
        <v>93.5</v>
      </c>
      <c r="C37" s="43">
        <f>B37-$B$35</f>
        <v>0.59999999999999432</v>
      </c>
      <c r="Q37" s="23" t="s">
        <v>121</v>
      </c>
    </row>
    <row r="38" spans="1:17" x14ac:dyDescent="0.25">
      <c r="A38" s="53"/>
      <c r="B38" s="15"/>
    </row>
    <row r="39" spans="1:17" x14ac:dyDescent="0.25">
      <c r="A39" s="54" t="s">
        <v>18</v>
      </c>
      <c r="B39" s="34">
        <v>92.9</v>
      </c>
      <c r="C39" s="43">
        <f>B39-$B$35</f>
        <v>0</v>
      </c>
      <c r="Q39" s="23" t="s">
        <v>122</v>
      </c>
    </row>
    <row r="40" spans="1:17" x14ac:dyDescent="0.25">
      <c r="A40" s="53"/>
      <c r="Q40" s="23" t="s">
        <v>123</v>
      </c>
    </row>
    <row r="41" spans="1:17" x14ac:dyDescent="0.25">
      <c r="A41" s="48" t="s">
        <v>19</v>
      </c>
      <c r="B41" s="33">
        <v>95.3</v>
      </c>
      <c r="C41" s="43">
        <f>B41-$B$35</f>
        <v>2.3999999999999915</v>
      </c>
      <c r="Q41" t="s">
        <v>124</v>
      </c>
    </row>
    <row r="42" spans="1:17" x14ac:dyDescent="0.25">
      <c r="A42" s="49"/>
      <c r="B42" s="15"/>
    </row>
    <row r="43" spans="1:17" x14ac:dyDescent="0.25">
      <c r="A43" s="54" t="s">
        <v>20</v>
      </c>
      <c r="B43" s="33">
        <v>93.9</v>
      </c>
      <c r="C43" s="43">
        <f>B43-$B$35</f>
        <v>1</v>
      </c>
    </row>
    <row r="44" spans="1:17" x14ac:dyDescent="0.25">
      <c r="A44" s="53"/>
      <c r="B44" s="15"/>
    </row>
    <row r="45" spans="1:17" x14ac:dyDescent="0.25">
      <c r="A45" s="48" t="s">
        <v>21</v>
      </c>
      <c r="B45" s="33">
        <v>93.6</v>
      </c>
      <c r="C45" s="43">
        <f>B45-$B$35</f>
        <v>0.69999999999998863</v>
      </c>
    </row>
    <row r="46" spans="1:17" x14ac:dyDescent="0.25">
      <c r="A46" s="49"/>
      <c r="B46" s="15"/>
      <c r="Q46" t="s">
        <v>125</v>
      </c>
    </row>
    <row r="47" spans="1:17" x14ac:dyDescent="0.25">
      <c r="A47" s="68" t="s">
        <v>109</v>
      </c>
      <c r="B47" s="34">
        <v>92.7</v>
      </c>
      <c r="C47" s="43">
        <f>B47-$B$35</f>
        <v>-0.20000000000000284</v>
      </c>
    </row>
    <row r="48" spans="1:17" x14ac:dyDescent="0.25">
      <c r="A48" s="69"/>
      <c r="Q48" s="39" t="s">
        <v>126</v>
      </c>
    </row>
    <row r="49" spans="1:17" x14ac:dyDescent="0.25">
      <c r="A49" s="48" t="s">
        <v>23</v>
      </c>
      <c r="B49" s="34">
        <v>94.6</v>
      </c>
      <c r="C49" s="43">
        <f>B49-$B$35</f>
        <v>1.6999999999999886</v>
      </c>
      <c r="Q49" s="40" t="s">
        <v>127</v>
      </c>
    </row>
    <row r="50" spans="1:17" x14ac:dyDescent="0.25">
      <c r="A50" s="49"/>
      <c r="Q50" s="41"/>
    </row>
    <row r="51" spans="1:17" x14ac:dyDescent="0.25">
      <c r="Q51" s="39" t="s">
        <v>128</v>
      </c>
    </row>
    <row r="52" spans="1:17" x14ac:dyDescent="0.25">
      <c r="Q52" s="40" t="s">
        <v>129</v>
      </c>
    </row>
    <row r="53" spans="1:17" x14ac:dyDescent="0.25">
      <c r="B53" s="1" t="s">
        <v>147</v>
      </c>
      <c r="Q53" s="41"/>
    </row>
    <row r="54" spans="1:17" x14ac:dyDescent="0.25">
      <c r="B54" s="23" t="s">
        <v>148</v>
      </c>
      <c r="Q54" s="39" t="s">
        <v>130</v>
      </c>
    </row>
    <row r="55" spans="1:17" x14ac:dyDescent="0.25">
      <c r="B55" s="23" t="s">
        <v>149</v>
      </c>
      <c r="Q55" s="40" t="s">
        <v>131</v>
      </c>
    </row>
    <row r="56" spans="1:17" x14ac:dyDescent="0.25">
      <c r="B56" s="23" t="s">
        <v>150</v>
      </c>
      <c r="Q56" s="40" t="s">
        <v>132</v>
      </c>
    </row>
    <row r="57" spans="1:17" x14ac:dyDescent="0.25">
      <c r="C57" t="s">
        <v>155</v>
      </c>
      <c r="Q57" s="42" t="s">
        <v>133</v>
      </c>
    </row>
    <row r="58" spans="1:17" x14ac:dyDescent="0.25">
      <c r="B58" s="23" t="s">
        <v>151</v>
      </c>
      <c r="Q58" s="41"/>
    </row>
    <row r="59" spans="1:17" x14ac:dyDescent="0.25">
      <c r="B59" s="23" t="s">
        <v>152</v>
      </c>
      <c r="Q59" s="39" t="s">
        <v>134</v>
      </c>
    </row>
    <row r="60" spans="1:17" x14ac:dyDescent="0.25">
      <c r="C60" t="s">
        <v>153</v>
      </c>
      <c r="Q60" s="40" t="s">
        <v>135</v>
      </c>
    </row>
    <row r="61" spans="1:17" x14ac:dyDescent="0.25">
      <c r="B61" s="23" t="s">
        <v>156</v>
      </c>
      <c r="Q61" s="40" t="s">
        <v>136</v>
      </c>
    </row>
    <row r="62" spans="1:17" x14ac:dyDescent="0.25">
      <c r="B62" s="23" t="s">
        <v>154</v>
      </c>
      <c r="Q62" s="41"/>
    </row>
    <row r="63" spans="1:17" x14ac:dyDescent="0.25">
      <c r="C63" t="s">
        <v>157</v>
      </c>
      <c r="Q63" s="39" t="s">
        <v>137</v>
      </c>
    </row>
    <row r="64" spans="1:17" x14ac:dyDescent="0.25">
      <c r="Q64" s="40" t="s">
        <v>138</v>
      </c>
    </row>
    <row r="65" spans="3:17" x14ac:dyDescent="0.25">
      <c r="C65" s="23" t="s">
        <v>158</v>
      </c>
      <c r="Q65" s="40" t="s">
        <v>139</v>
      </c>
    </row>
    <row r="66" spans="3:17" x14ac:dyDescent="0.25">
      <c r="D66" s="23" t="s">
        <v>159</v>
      </c>
      <c r="Q66" s="41"/>
    </row>
    <row r="67" spans="3:17" x14ac:dyDescent="0.25">
      <c r="E67" t="s">
        <v>161</v>
      </c>
      <c r="Q67" s="39" t="s">
        <v>140</v>
      </c>
    </row>
    <row r="68" spans="3:17" x14ac:dyDescent="0.25">
      <c r="E68" t="s">
        <v>160</v>
      </c>
      <c r="Q68" s="40" t="s">
        <v>141</v>
      </c>
    </row>
    <row r="69" spans="3:17" x14ac:dyDescent="0.25">
      <c r="Q69" s="40" t="s">
        <v>142</v>
      </c>
    </row>
    <row r="70" spans="3:17" x14ac:dyDescent="0.25">
      <c r="Q70" s="42" t="s">
        <v>143</v>
      </c>
    </row>
    <row r="71" spans="3:17" x14ac:dyDescent="0.25">
      <c r="Q71" s="41"/>
    </row>
    <row r="72" spans="3:17" x14ac:dyDescent="0.25">
      <c r="Q72" s="39" t="s">
        <v>144</v>
      </c>
    </row>
  </sheetData>
  <mergeCells count="24">
    <mergeCell ref="A45:A46"/>
    <mergeCell ref="A47:A48"/>
    <mergeCell ref="A49:A50"/>
    <mergeCell ref="A35:A36"/>
    <mergeCell ref="A37:A38"/>
    <mergeCell ref="A39:A40"/>
    <mergeCell ref="A41:A42"/>
    <mergeCell ref="A43:A44"/>
    <mergeCell ref="A12:A13"/>
    <mergeCell ref="A14:A15"/>
    <mergeCell ref="A16:A17"/>
    <mergeCell ref="B2:B3"/>
    <mergeCell ref="B4:B5"/>
    <mergeCell ref="B6:B7"/>
    <mergeCell ref="B8:B9"/>
    <mergeCell ref="B10:B11"/>
    <mergeCell ref="B12:B13"/>
    <mergeCell ref="B14:B15"/>
    <mergeCell ref="B16:B17"/>
    <mergeCell ref="A2:A3"/>
    <mergeCell ref="A4:A5"/>
    <mergeCell ref="A6:A7"/>
    <mergeCell ref="A8:A9"/>
    <mergeCell ref="A10:A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2"/>
  <sheetViews>
    <sheetView tabSelected="1" topLeftCell="U1" zoomScale="90" zoomScaleNormal="90" workbookViewId="0">
      <selection activeCell="AD51" sqref="AD51"/>
    </sheetView>
  </sheetViews>
  <sheetFormatPr defaultRowHeight="15" x14ac:dyDescent="0.25"/>
  <cols>
    <col min="1" max="1" width="4.7109375" hidden="1" customWidth="1"/>
    <col min="2" max="2" width="5.85546875" hidden="1" customWidth="1"/>
    <col min="3" max="3" width="6.85546875" hidden="1" customWidth="1"/>
    <col min="4" max="14" width="0" hidden="1" customWidth="1"/>
    <col min="15" max="15" width="9.140625" hidden="1" customWidth="1"/>
    <col min="16" max="16" width="25" bestFit="1" customWidth="1"/>
    <col min="18" max="19" width="11.28515625" customWidth="1"/>
    <col min="21" max="21" width="27.42578125" customWidth="1"/>
    <col min="22" max="22" width="11.85546875" customWidth="1"/>
    <col min="23" max="23" width="18.140625" customWidth="1"/>
    <col min="25" max="26" width="10" customWidth="1"/>
    <col min="33" max="33" width="39" customWidth="1"/>
    <col min="34" max="34" width="28" customWidth="1"/>
  </cols>
  <sheetData>
    <row r="1" spans="1:32" ht="45" x14ac:dyDescent="0.25">
      <c r="Q1" s="16" t="s">
        <v>0</v>
      </c>
      <c r="R1" s="46" t="s">
        <v>162</v>
      </c>
      <c r="S1" s="44" t="s">
        <v>164</v>
      </c>
      <c r="T1" s="44" t="s">
        <v>165</v>
      </c>
      <c r="U1" s="44" t="s">
        <v>163</v>
      </c>
      <c r="V1" s="44" t="s">
        <v>166</v>
      </c>
      <c r="W1" s="46" t="s">
        <v>167</v>
      </c>
      <c r="Y1" s="44" t="s">
        <v>169</v>
      </c>
      <c r="Z1" s="46" t="s">
        <v>168</v>
      </c>
      <c r="AB1" t="s">
        <v>178</v>
      </c>
      <c r="AC1" t="s">
        <v>179</v>
      </c>
      <c r="AD1" t="s">
        <v>20</v>
      </c>
      <c r="AE1" t="s">
        <v>180</v>
      </c>
    </row>
    <row r="2" spans="1:32" x14ac:dyDescent="0.25">
      <c r="A2" s="66">
        <v>1</v>
      </c>
      <c r="B2" s="66" t="s">
        <v>14</v>
      </c>
      <c r="C2" s="24">
        <v>93.8</v>
      </c>
      <c r="D2">
        <f>AVERAGE(C2:C3)</f>
        <v>94.25</v>
      </c>
      <c r="E2" s="31">
        <v>93.7</v>
      </c>
      <c r="F2">
        <f>AVERAGE(E2:E3)</f>
        <v>94.1</v>
      </c>
      <c r="G2" s="33">
        <v>92.9</v>
      </c>
      <c r="P2" t="s">
        <v>14</v>
      </c>
      <c r="Q2">
        <v>1</v>
      </c>
      <c r="R2">
        <v>2.5049999999999999</v>
      </c>
      <c r="S2" t="s">
        <v>26</v>
      </c>
      <c r="T2">
        <v>92.9</v>
      </c>
      <c r="U2">
        <v>93.8</v>
      </c>
      <c r="V2">
        <v>2.5009999999999999</v>
      </c>
      <c r="W2" s="43">
        <f>(V2*(U2/100))/R2*100</f>
        <v>93.650219560878242</v>
      </c>
      <c r="Y2">
        <v>-0.2</v>
      </c>
      <c r="Z2" s="43">
        <f>W2+Y2</f>
        <v>93.450219560878239</v>
      </c>
      <c r="AA2">
        <v>93.5</v>
      </c>
      <c r="AB2">
        <v>0</v>
      </c>
      <c r="AC2">
        <v>0</v>
      </c>
    </row>
    <row r="3" spans="1:32" x14ac:dyDescent="0.25">
      <c r="A3" s="53"/>
      <c r="B3" s="53"/>
      <c r="C3" s="4">
        <v>94.7</v>
      </c>
      <c r="E3" s="29">
        <v>94.5</v>
      </c>
      <c r="G3" s="15"/>
      <c r="P3" t="s">
        <v>17</v>
      </c>
      <c r="Q3">
        <v>2</v>
      </c>
      <c r="R3" s="45">
        <v>2.5099999999999998</v>
      </c>
      <c r="S3" t="s">
        <v>26</v>
      </c>
      <c r="T3">
        <v>93.5</v>
      </c>
      <c r="U3">
        <v>95.5</v>
      </c>
      <c r="V3">
        <v>2.4990000000000001</v>
      </c>
      <c r="W3" s="43">
        <f t="shared" ref="W3:W9" si="0">(V3*(U3/100))/R3*100</f>
        <v>95.081474103585663</v>
      </c>
      <c r="Y3">
        <v>-0.1</v>
      </c>
      <c r="Z3" s="43">
        <f t="shared" ref="Z3:Z9" si="1">W3+Y3</f>
        <v>94.981474103585668</v>
      </c>
      <c r="AA3">
        <v>93.5</v>
      </c>
      <c r="AB3">
        <v>1.5</v>
      </c>
      <c r="AC3">
        <v>0</v>
      </c>
    </row>
    <row r="4" spans="1:32" x14ac:dyDescent="0.25">
      <c r="A4" s="54">
        <v>2</v>
      </c>
      <c r="B4" s="54" t="s">
        <v>17</v>
      </c>
      <c r="C4" s="24">
        <v>95.5</v>
      </c>
      <c r="D4">
        <f>AVERAGE(C4:C5)</f>
        <v>95.4</v>
      </c>
      <c r="E4" s="31">
        <v>94.4</v>
      </c>
      <c r="F4">
        <f>AVERAGE(E4:E5)</f>
        <v>94.300000000000011</v>
      </c>
      <c r="G4" s="33">
        <v>93.5</v>
      </c>
      <c r="P4" t="s">
        <v>18</v>
      </c>
      <c r="Q4">
        <v>3</v>
      </c>
      <c r="R4" s="45">
        <v>2.4900000000000002</v>
      </c>
      <c r="S4" t="s">
        <v>27</v>
      </c>
      <c r="T4">
        <v>92.9</v>
      </c>
      <c r="U4">
        <v>94.9</v>
      </c>
      <c r="V4">
        <v>2.5099999999999998</v>
      </c>
      <c r="W4" s="43">
        <f t="shared" si="0"/>
        <v>95.66224899598393</v>
      </c>
      <c r="Y4">
        <v>-1.1000000000000001</v>
      </c>
      <c r="Z4" s="43">
        <f t="shared" si="1"/>
        <v>94.562248995983936</v>
      </c>
      <c r="AA4">
        <v>93.5</v>
      </c>
      <c r="AB4">
        <v>0</v>
      </c>
      <c r="AC4">
        <v>1.1000000000000001</v>
      </c>
    </row>
    <row r="5" spans="1:32" x14ac:dyDescent="0.25">
      <c r="A5" s="53"/>
      <c r="B5" s="53"/>
      <c r="C5" s="4">
        <v>95.3</v>
      </c>
      <c r="E5" s="29">
        <v>94.2</v>
      </c>
      <c r="G5" s="15"/>
      <c r="P5" t="s">
        <v>19</v>
      </c>
      <c r="Q5">
        <v>4</v>
      </c>
      <c r="R5">
        <v>2.4860000000000002</v>
      </c>
      <c r="S5" t="s">
        <v>26</v>
      </c>
      <c r="T5">
        <v>95.3</v>
      </c>
      <c r="U5">
        <v>95.2</v>
      </c>
      <c r="V5">
        <v>2.4940000000000002</v>
      </c>
      <c r="W5" s="43">
        <f t="shared" si="0"/>
        <v>95.506355591311348</v>
      </c>
      <c r="Y5">
        <v>-0.1</v>
      </c>
      <c r="Z5" s="43">
        <f t="shared" si="1"/>
        <v>95.406355591311353</v>
      </c>
      <c r="AA5">
        <v>93.5</v>
      </c>
      <c r="AE5">
        <v>1.9</v>
      </c>
    </row>
    <row r="6" spans="1:32" x14ac:dyDescent="0.25">
      <c r="A6" s="54">
        <v>3</v>
      </c>
      <c r="B6" s="54" t="s">
        <v>18</v>
      </c>
      <c r="C6" s="14">
        <v>94</v>
      </c>
      <c r="D6">
        <f>AVERAGE(C6:C7)</f>
        <v>94.45</v>
      </c>
      <c r="E6" s="28">
        <v>93.9</v>
      </c>
      <c r="F6">
        <f>AVERAGE(E6:E7)</f>
        <v>94.350000000000009</v>
      </c>
      <c r="G6" s="34">
        <v>92.9</v>
      </c>
      <c r="P6" t="s">
        <v>20</v>
      </c>
      <c r="Q6">
        <v>5</v>
      </c>
      <c r="R6">
        <v>2.5049999999999999</v>
      </c>
      <c r="S6" t="s">
        <v>26</v>
      </c>
      <c r="T6">
        <v>93.9</v>
      </c>
      <c r="U6">
        <v>94.4</v>
      </c>
      <c r="V6">
        <v>2.5009999999999999</v>
      </c>
      <c r="W6" s="43">
        <f t="shared" si="0"/>
        <v>94.249261477045906</v>
      </c>
      <c r="Y6">
        <v>-1.7</v>
      </c>
      <c r="Z6" s="43">
        <f t="shared" si="1"/>
        <v>92.549261477045903</v>
      </c>
      <c r="AA6">
        <v>92.5</v>
      </c>
      <c r="AD6">
        <v>1</v>
      </c>
    </row>
    <row r="7" spans="1:32" x14ac:dyDescent="0.25">
      <c r="A7" s="53"/>
      <c r="B7" s="53"/>
      <c r="C7" s="25">
        <v>94.9</v>
      </c>
      <c r="E7" s="32">
        <v>94.800000000000011</v>
      </c>
      <c r="P7" t="s">
        <v>21</v>
      </c>
      <c r="Q7">
        <v>6</v>
      </c>
      <c r="R7">
        <v>2.5030000000000001</v>
      </c>
      <c r="S7" t="s">
        <v>26</v>
      </c>
      <c r="T7">
        <v>93.6</v>
      </c>
      <c r="U7">
        <v>94.8</v>
      </c>
      <c r="V7">
        <v>2.492</v>
      </c>
      <c r="W7" s="43">
        <f t="shared" si="0"/>
        <v>94.383379944067116</v>
      </c>
      <c r="Y7">
        <v>-1</v>
      </c>
      <c r="Z7" s="43">
        <f t="shared" si="1"/>
        <v>93.383379944067116</v>
      </c>
      <c r="AA7">
        <v>92.5</v>
      </c>
      <c r="AD7">
        <v>0.1</v>
      </c>
      <c r="AF7">
        <v>0.9</v>
      </c>
    </row>
    <row r="8" spans="1:32" x14ac:dyDescent="0.25">
      <c r="A8" s="54">
        <v>4</v>
      </c>
      <c r="B8" s="48" t="s">
        <v>19</v>
      </c>
      <c r="C8" s="24">
        <v>95.2</v>
      </c>
      <c r="D8">
        <f>AVERAGE(C8:C9)</f>
        <v>95.2</v>
      </c>
      <c r="E8" s="31">
        <v>95.3</v>
      </c>
      <c r="F8">
        <f>AVERAGE(E8:E9)</f>
        <v>95.3</v>
      </c>
      <c r="G8" s="33">
        <v>95.3</v>
      </c>
      <c r="P8" t="s">
        <v>170</v>
      </c>
      <c r="Q8" s="23">
        <v>7</v>
      </c>
      <c r="R8">
        <v>2.484</v>
      </c>
      <c r="S8" t="s">
        <v>27</v>
      </c>
      <c r="T8">
        <v>92.7</v>
      </c>
      <c r="U8">
        <v>94.7</v>
      </c>
      <c r="V8">
        <v>2.5059999999999998</v>
      </c>
      <c r="W8" s="43">
        <f t="shared" si="0"/>
        <v>95.538727858293072</v>
      </c>
      <c r="Y8">
        <v>-1.5</v>
      </c>
      <c r="Z8" s="43">
        <f t="shared" si="1"/>
        <v>94.038727858293072</v>
      </c>
      <c r="AA8">
        <v>92.5</v>
      </c>
      <c r="AC8">
        <v>1.5</v>
      </c>
    </row>
    <row r="9" spans="1:32" x14ac:dyDescent="0.25">
      <c r="A9" s="53"/>
      <c r="B9" s="49"/>
      <c r="C9" s="4">
        <v>95.2</v>
      </c>
      <c r="E9" s="29">
        <v>95.3</v>
      </c>
      <c r="G9" s="15"/>
      <c r="P9" t="s">
        <v>23</v>
      </c>
      <c r="Q9">
        <v>8</v>
      </c>
      <c r="R9">
        <v>2.468</v>
      </c>
      <c r="S9" t="s">
        <v>27</v>
      </c>
      <c r="T9" s="16">
        <v>94.6</v>
      </c>
      <c r="U9">
        <v>93.5</v>
      </c>
      <c r="V9">
        <v>2.4889999999999999</v>
      </c>
      <c r="W9" s="43">
        <f t="shared" si="0"/>
        <v>94.295583468395463</v>
      </c>
      <c r="Y9">
        <v>0.9</v>
      </c>
      <c r="Z9" s="43">
        <f t="shared" si="1"/>
        <v>95.195583468395469</v>
      </c>
      <c r="AA9">
        <v>95.2</v>
      </c>
    </row>
    <row r="10" spans="1:32" x14ac:dyDescent="0.25">
      <c r="A10" s="54">
        <v>5</v>
      </c>
      <c r="B10" s="54" t="s">
        <v>20</v>
      </c>
      <c r="C10" s="24">
        <v>94.4</v>
      </c>
      <c r="D10">
        <f>AVERAGE(C10:C11)</f>
        <v>94.300000000000011</v>
      </c>
      <c r="E10" s="31">
        <v>92.700000000000017</v>
      </c>
      <c r="F10">
        <f>AVERAGE(E10:E11)</f>
        <v>92.600000000000023</v>
      </c>
      <c r="G10" s="33">
        <v>93.9</v>
      </c>
      <c r="Q10" s="23"/>
      <c r="R10" s="23"/>
      <c r="T10" s="23"/>
    </row>
    <row r="11" spans="1:32" x14ac:dyDescent="0.25">
      <c r="A11" s="53"/>
      <c r="B11" s="53"/>
      <c r="C11" s="4">
        <v>94.2</v>
      </c>
      <c r="E11" s="29">
        <v>92.500000000000014</v>
      </c>
      <c r="G11" s="15"/>
      <c r="Q11" s="23"/>
    </row>
    <row r="12" spans="1:32" x14ac:dyDescent="0.25">
      <c r="A12" s="54">
        <v>6</v>
      </c>
      <c r="B12" s="48" t="s">
        <v>21</v>
      </c>
      <c r="C12" s="24">
        <v>94.8</v>
      </c>
      <c r="D12">
        <f>AVERAGE(C12:C13)</f>
        <v>94.75</v>
      </c>
      <c r="E12" s="31">
        <v>93.8</v>
      </c>
      <c r="F12">
        <f>AVERAGE(E12:E13)</f>
        <v>93.75</v>
      </c>
      <c r="G12" s="33">
        <v>93.6</v>
      </c>
    </row>
    <row r="13" spans="1:32" x14ac:dyDescent="0.25">
      <c r="A13" s="53"/>
      <c r="B13" s="49"/>
      <c r="C13" s="4">
        <v>94.7</v>
      </c>
      <c r="E13" s="29">
        <v>93.7</v>
      </c>
      <c r="G13" s="15"/>
    </row>
    <row r="14" spans="1:32" x14ac:dyDescent="0.25">
      <c r="A14" s="54">
        <v>7</v>
      </c>
      <c r="B14" s="68" t="s">
        <v>109</v>
      </c>
      <c r="C14" s="14">
        <v>94</v>
      </c>
      <c r="D14">
        <f>AVERAGE(C14:C15)</f>
        <v>94.35</v>
      </c>
      <c r="E14" s="28">
        <v>92.5</v>
      </c>
      <c r="F14">
        <f>AVERAGE(E14:E15)</f>
        <v>92.85</v>
      </c>
      <c r="G14" s="34">
        <v>92.7</v>
      </c>
    </row>
    <row r="15" spans="1:32" x14ac:dyDescent="0.25">
      <c r="A15" s="53"/>
      <c r="B15" s="69"/>
      <c r="C15" s="25">
        <v>94.7</v>
      </c>
      <c r="E15" s="32">
        <v>93.2</v>
      </c>
    </row>
    <row r="16" spans="1:32" x14ac:dyDescent="0.25">
      <c r="A16" s="54">
        <v>8</v>
      </c>
      <c r="B16" s="48" t="s">
        <v>23</v>
      </c>
      <c r="C16" s="2">
        <v>93.3</v>
      </c>
      <c r="D16">
        <f>AVERAGE(C16:C17)</f>
        <v>93.4</v>
      </c>
      <c r="E16" s="28">
        <v>94.199999999999989</v>
      </c>
      <c r="F16">
        <f>AVERAGE(E16:E17)</f>
        <v>94.299999999999983</v>
      </c>
      <c r="G16" s="34">
        <v>94.6</v>
      </c>
    </row>
    <row r="17" spans="1:29" x14ac:dyDescent="0.25">
      <c r="A17" s="53"/>
      <c r="B17" s="49"/>
      <c r="C17" s="25">
        <v>93.5</v>
      </c>
      <c r="E17" s="32">
        <v>94.399999999999991</v>
      </c>
    </row>
    <row r="22" spans="1:29" x14ac:dyDescent="0.25">
      <c r="Q22" s="23"/>
    </row>
    <row r="23" spans="1:29" x14ac:dyDescent="0.25">
      <c r="Q23" s="23"/>
    </row>
    <row r="25" spans="1:29" x14ac:dyDescent="0.25">
      <c r="Q25" s="23"/>
    </row>
    <row r="26" spans="1:29" x14ac:dyDescent="0.25">
      <c r="Q26" s="23"/>
    </row>
    <row r="28" spans="1:29" x14ac:dyDescent="0.25">
      <c r="Q28" s="23"/>
    </row>
    <row r="29" spans="1:29" x14ac:dyDescent="0.25">
      <c r="Q29" s="23"/>
      <c r="W29" s="70" t="s">
        <v>171</v>
      </c>
      <c r="Y29" s="70" t="s">
        <v>174</v>
      </c>
      <c r="AA29" s="70" t="s">
        <v>20</v>
      </c>
      <c r="AB29" s="70" t="s">
        <v>176</v>
      </c>
      <c r="AC29" s="70" t="s">
        <v>177</v>
      </c>
    </row>
    <row r="30" spans="1:29" x14ac:dyDescent="0.25">
      <c r="V30" t="s">
        <v>172</v>
      </c>
      <c r="W30" s="23">
        <f>95-93.5</f>
        <v>1.5</v>
      </c>
      <c r="X30" s="71" t="s">
        <v>175</v>
      </c>
      <c r="Y30">
        <f>94.6-93.5</f>
        <v>1.0999999999999943</v>
      </c>
      <c r="AA30" s="72">
        <f>92.5-93.5</f>
        <v>-1</v>
      </c>
      <c r="AB30">
        <f>93.4-93.5</f>
        <v>-9.9999999999994316E-2</v>
      </c>
      <c r="AC30">
        <f>95.2-93.5</f>
        <v>1.7000000000000028</v>
      </c>
    </row>
    <row r="31" spans="1:29" x14ac:dyDescent="0.25">
      <c r="Q31" s="23"/>
      <c r="X31" s="71" t="s">
        <v>20</v>
      </c>
      <c r="Y31">
        <f>94-92.5</f>
        <v>1.5</v>
      </c>
    </row>
    <row r="32" spans="1:29" x14ac:dyDescent="0.25">
      <c r="X32" s="71"/>
    </row>
    <row r="33" spans="1:34" x14ac:dyDescent="0.25">
      <c r="V33" t="s">
        <v>173</v>
      </c>
      <c r="W33">
        <f>AVERAGE(W30:W31)</f>
        <v>1.5</v>
      </c>
      <c r="Y33" s="72">
        <f>AVERAGE(Y30:Y32)</f>
        <v>1.2999999999999972</v>
      </c>
    </row>
    <row r="34" spans="1:34" ht="15.75" thickBot="1" x14ac:dyDescent="0.3"/>
    <row r="35" spans="1:34" ht="19.5" thickBot="1" x14ac:dyDescent="0.3">
      <c r="A35" s="66" t="s">
        <v>14</v>
      </c>
      <c r="B35" s="33">
        <v>92.9</v>
      </c>
      <c r="C35" s="43">
        <f>B35-$B$35</f>
        <v>0</v>
      </c>
      <c r="AG35" s="73" t="s">
        <v>181</v>
      </c>
      <c r="AH35" s="74" t="s">
        <v>187</v>
      </c>
    </row>
    <row r="36" spans="1:34" s="4" customFormat="1" ht="22.5" customHeight="1" x14ac:dyDescent="0.25">
      <c r="A36" s="53"/>
      <c r="B36" s="15"/>
      <c r="Q36" s="75"/>
      <c r="AG36" s="76" t="s">
        <v>182</v>
      </c>
      <c r="AH36" s="77">
        <v>1.5</v>
      </c>
    </row>
    <row r="37" spans="1:34" s="4" customFormat="1" ht="22.5" customHeight="1" x14ac:dyDescent="0.25">
      <c r="A37" s="54" t="s">
        <v>17</v>
      </c>
      <c r="B37" s="34">
        <v>93.5</v>
      </c>
      <c r="C37" s="15">
        <f>B37-$B$35</f>
        <v>0.59999999999999432</v>
      </c>
      <c r="Q37" s="75"/>
      <c r="AG37" s="76" t="s">
        <v>183</v>
      </c>
      <c r="AH37" s="77">
        <v>1.3</v>
      </c>
    </row>
    <row r="38" spans="1:34" s="4" customFormat="1" ht="22.5" customHeight="1" x14ac:dyDescent="0.25">
      <c r="A38" s="53"/>
      <c r="B38" s="15"/>
      <c r="AG38" s="76" t="s">
        <v>184</v>
      </c>
      <c r="AH38" s="77">
        <v>1.9</v>
      </c>
    </row>
    <row r="39" spans="1:34" s="80" customFormat="1" ht="22.5" customHeight="1" x14ac:dyDescent="0.25">
      <c r="A39" s="54" t="s">
        <v>18</v>
      </c>
      <c r="B39" s="78">
        <v>92.9</v>
      </c>
      <c r="C39" s="79">
        <f>B39-$B$35</f>
        <v>0</v>
      </c>
      <c r="Q39" s="81"/>
      <c r="AG39" s="82" t="s">
        <v>20</v>
      </c>
      <c r="AH39" s="83">
        <v>-1</v>
      </c>
    </row>
    <row r="40" spans="1:34" s="4" customFormat="1" ht="22.5" customHeight="1" x14ac:dyDescent="0.25">
      <c r="A40" s="53"/>
      <c r="Q40" s="75"/>
      <c r="AG40" s="76" t="s">
        <v>185</v>
      </c>
      <c r="AH40" s="77">
        <v>0.9</v>
      </c>
    </row>
    <row r="41" spans="1:34" ht="22.5" customHeight="1" thickBot="1" x14ac:dyDescent="0.3">
      <c r="A41" s="48" t="s">
        <v>19</v>
      </c>
      <c r="B41" s="33">
        <v>95.3</v>
      </c>
      <c r="C41" s="43">
        <f>B41-$B$35</f>
        <v>2.3999999999999915</v>
      </c>
      <c r="AG41" s="84" t="s">
        <v>186</v>
      </c>
      <c r="AH41" s="85">
        <v>1.7</v>
      </c>
    </row>
    <row r="42" spans="1:34" x14ac:dyDescent="0.25">
      <c r="A42" s="49"/>
      <c r="B42" s="15"/>
    </row>
    <row r="43" spans="1:34" x14ac:dyDescent="0.25">
      <c r="A43" s="54" t="s">
        <v>20</v>
      </c>
      <c r="B43" s="33">
        <v>93.9</v>
      </c>
      <c r="C43" s="43">
        <f>B43-$B$35</f>
        <v>1</v>
      </c>
    </row>
    <row r="44" spans="1:34" x14ac:dyDescent="0.25">
      <c r="A44" s="53"/>
      <c r="B44" s="15"/>
    </row>
    <row r="45" spans="1:34" x14ac:dyDescent="0.25">
      <c r="A45" s="48" t="s">
        <v>21</v>
      </c>
      <c r="B45" s="33">
        <v>93.6</v>
      </c>
      <c r="C45" s="43">
        <f>B45-$B$35</f>
        <v>0.69999999999998863</v>
      </c>
    </row>
    <row r="46" spans="1:34" x14ac:dyDescent="0.25">
      <c r="A46" s="49"/>
      <c r="B46" s="15"/>
    </row>
    <row r="47" spans="1:34" x14ac:dyDescent="0.25">
      <c r="A47" s="68" t="s">
        <v>109</v>
      </c>
      <c r="B47" s="34">
        <v>92.7</v>
      </c>
      <c r="C47" s="43">
        <f>B47-$B$35</f>
        <v>-0.20000000000000284</v>
      </c>
    </row>
    <row r="48" spans="1:34" x14ac:dyDescent="0.25">
      <c r="A48" s="69"/>
      <c r="Q48" s="39"/>
    </row>
    <row r="49" spans="1:17" x14ac:dyDescent="0.25">
      <c r="A49" s="48" t="s">
        <v>23</v>
      </c>
      <c r="B49" s="34">
        <v>94.6</v>
      </c>
      <c r="C49" s="43">
        <f>B49-$B$35</f>
        <v>1.6999999999999886</v>
      </c>
      <c r="Q49" s="40"/>
    </row>
    <row r="50" spans="1:17" x14ac:dyDescent="0.25">
      <c r="A50" s="49"/>
      <c r="Q50" s="41"/>
    </row>
    <row r="51" spans="1:17" x14ac:dyDescent="0.25">
      <c r="Q51" s="39"/>
    </row>
    <row r="52" spans="1:17" x14ac:dyDescent="0.25">
      <c r="Q52" s="40"/>
    </row>
    <row r="53" spans="1:17" x14ac:dyDescent="0.25">
      <c r="B53" s="1"/>
      <c r="Q53" s="41"/>
    </row>
    <row r="54" spans="1:17" x14ac:dyDescent="0.25">
      <c r="B54" s="23"/>
      <c r="Q54" s="39"/>
    </row>
    <row r="55" spans="1:17" x14ac:dyDescent="0.25">
      <c r="B55" s="23"/>
      <c r="Q55" s="40"/>
    </row>
    <row r="56" spans="1:17" x14ac:dyDescent="0.25">
      <c r="B56" s="23"/>
      <c r="Q56" s="40"/>
    </row>
    <row r="57" spans="1:17" x14ac:dyDescent="0.25">
      <c r="Q57" s="42"/>
    </row>
    <row r="58" spans="1:17" x14ac:dyDescent="0.25">
      <c r="B58" s="23"/>
      <c r="Q58" s="41"/>
    </row>
    <row r="59" spans="1:17" x14ac:dyDescent="0.25">
      <c r="B59" s="23"/>
      <c r="Q59" s="39"/>
    </row>
    <row r="60" spans="1:17" x14ac:dyDescent="0.25">
      <c r="Q60" s="40"/>
    </row>
    <row r="61" spans="1:17" x14ac:dyDescent="0.25">
      <c r="B61" s="23"/>
      <c r="Q61" s="40"/>
    </row>
    <row r="62" spans="1:17" x14ac:dyDescent="0.25">
      <c r="B62" s="23"/>
      <c r="Q62" s="41"/>
    </row>
    <row r="63" spans="1:17" x14ac:dyDescent="0.25">
      <c r="Q63" s="39"/>
    </row>
    <row r="64" spans="1:17" x14ac:dyDescent="0.25">
      <c r="Q64" s="40"/>
    </row>
    <row r="65" spans="3:17" x14ac:dyDescent="0.25">
      <c r="C65" s="23"/>
      <c r="Q65" s="40"/>
    </row>
    <row r="66" spans="3:17" x14ac:dyDescent="0.25">
      <c r="D66" s="23"/>
      <c r="Q66" s="41"/>
    </row>
    <row r="67" spans="3:17" x14ac:dyDescent="0.25">
      <c r="Q67" s="39"/>
    </row>
    <row r="68" spans="3:17" x14ac:dyDescent="0.25">
      <c r="Q68" s="40"/>
    </row>
    <row r="69" spans="3:17" x14ac:dyDescent="0.25">
      <c r="Q69" s="40"/>
    </row>
    <row r="70" spans="3:17" x14ac:dyDescent="0.25">
      <c r="Q70" s="42"/>
    </row>
    <row r="71" spans="3:17" x14ac:dyDescent="0.25">
      <c r="Q71" s="41"/>
    </row>
    <row r="72" spans="3:17" x14ac:dyDescent="0.25">
      <c r="Q72" s="39"/>
    </row>
  </sheetData>
  <mergeCells count="24">
    <mergeCell ref="A2:A3"/>
    <mergeCell ref="B2:B3"/>
    <mergeCell ref="A4:A5"/>
    <mergeCell ref="B4:B5"/>
    <mergeCell ref="A6:A7"/>
    <mergeCell ref="B6:B7"/>
    <mergeCell ref="A8:A9"/>
    <mergeCell ref="B8:B9"/>
    <mergeCell ref="A10:A11"/>
    <mergeCell ref="B10:B11"/>
    <mergeCell ref="A12:A13"/>
    <mergeCell ref="B12:B13"/>
    <mergeCell ref="A49:A50"/>
    <mergeCell ref="A14:A15"/>
    <mergeCell ref="B14:B15"/>
    <mergeCell ref="A16:A17"/>
    <mergeCell ref="B16:B17"/>
    <mergeCell ref="A35:A36"/>
    <mergeCell ref="A37:A38"/>
    <mergeCell ref="A39:A40"/>
    <mergeCell ref="A41:A42"/>
    <mergeCell ref="A43:A44"/>
    <mergeCell ref="A45:A46"/>
    <mergeCell ref="A47:A4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compiled - plot</vt:lpstr>
      <vt:lpstr>corrected Gmm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dc:creator>
  <cp:lastModifiedBy>ARC</cp:lastModifiedBy>
  <cp:lastPrinted>2016-12-01T20:10:09Z</cp:lastPrinted>
  <dcterms:created xsi:type="dcterms:W3CDTF">2016-10-04T11:37:22Z</dcterms:created>
  <dcterms:modified xsi:type="dcterms:W3CDTF">2016-12-02T18:21:45Z</dcterms:modified>
</cp:coreProperties>
</file>