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00-PROJECT FILES\2015\15166 Little Sand Bay Rd, Town of Russell-Bayfield\PS&amp;E\90% PS&amp;E\"/>
    </mc:Choice>
  </mc:AlternateContent>
  <bookViews>
    <workbookView xWindow="0" yWindow="0" windowWidth="28800" windowHeight="12435" activeTab="1"/>
  </bookViews>
  <sheets>
    <sheet name="Instructions" sheetId="2" r:id="rId1"/>
    <sheet name="Blank Time Chart" sheetId="3" r:id="rId2"/>
    <sheet name="Example Time Chart" sheetId="4" r:id="rId3"/>
    <sheet name="Blank Time Chart (2)" sheetId="5" r:id="rId4"/>
  </sheets>
  <definedNames>
    <definedName name="_xlnm.Print_Area" localSheetId="1">'Blank Time Chart'!$A$1:$AD$67</definedName>
    <definedName name="_xlnm.Print_Area" localSheetId="3">'Blank Time Chart (2)'!$A$1:$AD$68</definedName>
    <definedName name="_xlnm.Print_Area" localSheetId="2">'Example Time Chart'!$A$1:$AD$68</definedName>
  </definedNames>
  <calcPr calcId="152511"/>
</workbook>
</file>

<file path=xl/calcChain.xml><?xml version="1.0" encoding="utf-8"?>
<calcChain xmlns="http://schemas.openxmlformats.org/spreadsheetml/2006/main">
  <c r="C64" i="3" l="1"/>
  <c r="H40" i="3"/>
  <c r="L40" i="3"/>
  <c r="N40" i="3"/>
  <c r="P40" i="3"/>
  <c r="R40" i="3"/>
  <c r="T40" i="3"/>
  <c r="X40" i="3"/>
  <c r="Z40" i="3"/>
  <c r="AB40" i="3"/>
  <c r="AD40" i="3"/>
  <c r="AH40" i="3"/>
  <c r="AI40" i="3"/>
  <c r="AJ40" i="3"/>
  <c r="AK40" i="3"/>
  <c r="G66" i="5"/>
  <c r="I66" i="5" s="1"/>
  <c r="D66" i="5"/>
  <c r="AB65" i="5"/>
  <c r="I65" i="5"/>
  <c r="G65" i="5"/>
  <c r="D65" i="5"/>
  <c r="C65" i="5"/>
  <c r="B65" i="5"/>
  <c r="I64" i="5"/>
  <c r="G64" i="5"/>
  <c r="D64" i="5"/>
  <c r="C64" i="5"/>
  <c r="B64" i="5"/>
  <c r="I63" i="5"/>
  <c r="G63" i="5"/>
  <c r="D63" i="5"/>
  <c r="C63" i="5"/>
  <c r="B63" i="5"/>
  <c r="G62" i="5"/>
  <c r="I62" i="5" s="1"/>
  <c r="D62" i="5"/>
  <c r="G61" i="5"/>
  <c r="I61" i="5" s="1"/>
  <c r="D61" i="5"/>
  <c r="G60" i="5"/>
  <c r="I60" i="5" s="1"/>
  <c r="D60" i="5"/>
  <c r="G59" i="5"/>
  <c r="I59" i="5" s="1"/>
  <c r="D59" i="5"/>
  <c r="I58" i="5"/>
  <c r="G58" i="5"/>
  <c r="D58" i="5"/>
  <c r="I57" i="5"/>
  <c r="G57" i="5"/>
  <c r="D57" i="5"/>
  <c r="G56" i="5"/>
  <c r="I56" i="5" s="1"/>
  <c r="D56" i="5"/>
  <c r="G55" i="5"/>
  <c r="I55" i="5" s="1"/>
  <c r="J55" i="5" s="1"/>
  <c r="J56" i="5" s="1"/>
  <c r="J57" i="5" s="1"/>
  <c r="J58" i="5" s="1"/>
  <c r="J59" i="5" s="1"/>
  <c r="J60" i="5" s="1"/>
  <c r="J61" i="5" s="1"/>
  <c r="J62" i="5" s="1"/>
  <c r="J63" i="5" s="1"/>
  <c r="J64" i="5" s="1"/>
  <c r="J65" i="5" s="1"/>
  <c r="J66" i="5" s="1"/>
  <c r="AB64" i="5" s="1"/>
  <c r="D55" i="5"/>
  <c r="E55" i="5" s="1"/>
  <c r="E56" i="5" s="1"/>
  <c r="E57" i="5" s="1"/>
  <c r="E58" i="5" s="1"/>
  <c r="E59" i="5" s="1"/>
  <c r="E60" i="5" s="1"/>
  <c r="E61" i="5" s="1"/>
  <c r="E62" i="5" s="1"/>
  <c r="E63" i="5" s="1"/>
  <c r="E64" i="5" s="1"/>
  <c r="E65" i="5" s="1"/>
  <c r="E66" i="5" s="1"/>
  <c r="AB63" i="5" s="1"/>
  <c r="AK51" i="5"/>
  <c r="AJ51" i="5"/>
  <c r="AI51" i="5"/>
  <c r="AH51" i="5"/>
  <c r="AG51" i="5"/>
  <c r="AD51" i="5"/>
  <c r="AB51" i="5"/>
  <c r="Z51" i="5"/>
  <c r="X51" i="5"/>
  <c r="V51" i="5"/>
  <c r="T51" i="5"/>
  <c r="R51" i="5"/>
  <c r="P51" i="5"/>
  <c r="N51" i="5"/>
  <c r="L51" i="5"/>
  <c r="H51" i="5"/>
  <c r="AK50" i="5"/>
  <c r="AJ50" i="5"/>
  <c r="AI50" i="5"/>
  <c r="AH50" i="5"/>
  <c r="AG50" i="5"/>
  <c r="AD50" i="5"/>
  <c r="AB50" i="5"/>
  <c r="Z50" i="5"/>
  <c r="X50" i="5"/>
  <c r="V50" i="5"/>
  <c r="T50" i="5"/>
  <c r="R50" i="5"/>
  <c r="P50" i="5"/>
  <c r="N50" i="5"/>
  <c r="L50" i="5"/>
  <c r="H50" i="5"/>
  <c r="AK49" i="5"/>
  <c r="AJ49" i="5"/>
  <c r="AI49" i="5"/>
  <c r="AH49" i="5"/>
  <c r="AG49" i="5"/>
  <c r="AD49" i="5"/>
  <c r="AB49" i="5"/>
  <c r="Z49" i="5"/>
  <c r="X49" i="5"/>
  <c r="V49" i="5"/>
  <c r="T49" i="5"/>
  <c r="R49" i="5"/>
  <c r="P49" i="5"/>
  <c r="N49" i="5"/>
  <c r="L49" i="5"/>
  <c r="H49" i="5"/>
  <c r="AK48" i="5"/>
  <c r="AJ48" i="5"/>
  <c r="AI48" i="5"/>
  <c r="AH48" i="5"/>
  <c r="AG48" i="5"/>
  <c r="AD48" i="5"/>
  <c r="AB48" i="5"/>
  <c r="Z48" i="5"/>
  <c r="X48" i="5"/>
  <c r="V48" i="5"/>
  <c r="T48" i="5"/>
  <c r="R48" i="5"/>
  <c r="P48" i="5"/>
  <c r="N48" i="5"/>
  <c r="L48" i="5"/>
  <c r="H48" i="5"/>
  <c r="AK47" i="5"/>
  <c r="AJ47" i="5"/>
  <c r="AI47" i="5"/>
  <c r="AH47" i="5"/>
  <c r="AG47" i="5"/>
  <c r="AD47" i="5"/>
  <c r="AB47" i="5"/>
  <c r="Z47" i="5"/>
  <c r="X47" i="5"/>
  <c r="V47" i="5"/>
  <c r="T47" i="5"/>
  <c r="R47" i="5"/>
  <c r="P47" i="5"/>
  <c r="N47" i="5"/>
  <c r="L47" i="5"/>
  <c r="H47" i="5"/>
  <c r="AK46" i="5"/>
  <c r="AJ46" i="5"/>
  <c r="AI46" i="5"/>
  <c r="AH46" i="5"/>
  <c r="AG46" i="5"/>
  <c r="AD46" i="5"/>
  <c r="AB46" i="5"/>
  <c r="Z46" i="5"/>
  <c r="X46" i="5"/>
  <c r="V46" i="5"/>
  <c r="T46" i="5"/>
  <c r="R46" i="5"/>
  <c r="P46" i="5"/>
  <c r="N46" i="5"/>
  <c r="L46" i="5"/>
  <c r="H46" i="5"/>
  <c r="AK45" i="5"/>
  <c r="AJ45" i="5"/>
  <c r="AI45" i="5"/>
  <c r="AH45" i="5"/>
  <c r="AG45" i="5"/>
  <c r="AD45" i="5"/>
  <c r="AB45" i="5"/>
  <c r="Z45" i="5"/>
  <c r="X45" i="5"/>
  <c r="V45" i="5"/>
  <c r="T45" i="5"/>
  <c r="R45" i="5"/>
  <c r="P45" i="5"/>
  <c r="N45" i="5"/>
  <c r="L45" i="5"/>
  <c r="H45" i="5"/>
  <c r="AK44" i="5"/>
  <c r="AJ44" i="5"/>
  <c r="AI44" i="5"/>
  <c r="AH44" i="5"/>
  <c r="AG44" i="5"/>
  <c r="AD44" i="5"/>
  <c r="AB44" i="5"/>
  <c r="Z44" i="5"/>
  <c r="X44" i="5"/>
  <c r="V44" i="5"/>
  <c r="T44" i="5"/>
  <c r="R44" i="5"/>
  <c r="P44" i="5"/>
  <c r="N44" i="5"/>
  <c r="L44" i="5"/>
  <c r="H44" i="5"/>
  <c r="AK43" i="5"/>
  <c r="AJ43" i="5"/>
  <c r="AI43" i="5"/>
  <c r="AH43" i="5"/>
  <c r="AD43" i="5"/>
  <c r="AB43" i="5"/>
  <c r="Z43" i="5"/>
  <c r="X43" i="5"/>
  <c r="T43" i="5"/>
  <c r="R43" i="5"/>
  <c r="P43" i="5"/>
  <c r="N43" i="5"/>
  <c r="L43" i="5"/>
  <c r="H43" i="5"/>
  <c r="AK42" i="5"/>
  <c r="AJ42" i="5"/>
  <c r="AI42" i="5"/>
  <c r="AH42" i="5"/>
  <c r="AD42" i="5"/>
  <c r="AB42" i="5"/>
  <c r="Z42" i="5"/>
  <c r="X42" i="5"/>
  <c r="T42" i="5"/>
  <c r="R42" i="5"/>
  <c r="P42" i="5"/>
  <c r="N42" i="5"/>
  <c r="L42" i="5"/>
  <c r="H42" i="5"/>
  <c r="AK41" i="5"/>
  <c r="AJ41" i="5"/>
  <c r="AI41" i="5"/>
  <c r="AH41" i="5"/>
  <c r="AD41" i="5"/>
  <c r="AB41" i="5"/>
  <c r="Z41" i="5"/>
  <c r="X41" i="5"/>
  <c r="T41" i="5"/>
  <c r="R41" i="5"/>
  <c r="P41" i="5"/>
  <c r="N41" i="5"/>
  <c r="L41" i="5"/>
  <c r="H41" i="5"/>
  <c r="AK40" i="5"/>
  <c r="AJ40" i="5"/>
  <c r="AI40" i="5"/>
  <c r="AH40" i="5"/>
  <c r="AD40" i="5"/>
  <c r="AB40" i="5"/>
  <c r="Z40" i="5"/>
  <c r="X40" i="5"/>
  <c r="T40" i="5"/>
  <c r="R40" i="5"/>
  <c r="P40" i="5"/>
  <c r="N40" i="5"/>
  <c r="L40" i="5"/>
  <c r="H40" i="5"/>
  <c r="AK39" i="5"/>
  <c r="AJ39" i="5"/>
  <c r="AI39" i="5"/>
  <c r="AH39" i="5"/>
  <c r="AD39" i="5"/>
  <c r="AB39" i="5"/>
  <c r="Z39" i="5"/>
  <c r="X39" i="5"/>
  <c r="T39" i="5"/>
  <c r="R39" i="5"/>
  <c r="P39" i="5"/>
  <c r="N39" i="5"/>
  <c r="L39" i="5"/>
  <c r="H39" i="5"/>
  <c r="AK38" i="5"/>
  <c r="AJ38" i="5"/>
  <c r="AI38" i="5"/>
  <c r="AH38" i="5"/>
  <c r="AD38" i="5"/>
  <c r="AB38" i="5"/>
  <c r="Z38" i="5"/>
  <c r="X38" i="5"/>
  <c r="T38" i="5"/>
  <c r="R38" i="5"/>
  <c r="P38" i="5"/>
  <c r="N38" i="5"/>
  <c r="L38" i="5"/>
  <c r="H38" i="5"/>
  <c r="AK37" i="5"/>
  <c r="AJ37" i="5"/>
  <c r="AI37" i="5"/>
  <c r="AH37" i="5"/>
  <c r="AD37" i="5"/>
  <c r="AB37" i="5"/>
  <c r="Z37" i="5"/>
  <c r="X37" i="5"/>
  <c r="T37" i="5"/>
  <c r="R37" i="5"/>
  <c r="P37" i="5"/>
  <c r="N37" i="5"/>
  <c r="L37" i="5"/>
  <c r="H37" i="5"/>
  <c r="AK36" i="5"/>
  <c r="AJ36" i="5"/>
  <c r="AI36" i="5"/>
  <c r="AH36" i="5"/>
  <c r="AD36" i="5"/>
  <c r="AB36" i="5"/>
  <c r="Z36" i="5"/>
  <c r="X36" i="5"/>
  <c r="T36" i="5"/>
  <c r="R36" i="5"/>
  <c r="P36" i="5"/>
  <c r="N36" i="5"/>
  <c r="L36" i="5"/>
  <c r="H36" i="5"/>
  <c r="AK35" i="5"/>
  <c r="AJ35" i="5"/>
  <c r="AI35" i="5"/>
  <c r="AH35" i="5"/>
  <c r="AD35" i="5"/>
  <c r="AB35" i="5"/>
  <c r="Z35" i="5"/>
  <c r="X35" i="5"/>
  <c r="T35" i="5"/>
  <c r="R35" i="5"/>
  <c r="P35" i="5"/>
  <c r="N35" i="5"/>
  <c r="L35" i="5"/>
  <c r="H35" i="5"/>
  <c r="AK34" i="5"/>
  <c r="AJ34" i="5"/>
  <c r="AI34" i="5"/>
  <c r="AH34" i="5"/>
  <c r="AG34" i="5"/>
  <c r="AD34" i="5"/>
  <c r="AB34" i="5"/>
  <c r="Z34" i="5"/>
  <c r="X34" i="5"/>
  <c r="V34" i="5"/>
  <c r="U35" i="5" s="1"/>
  <c r="T34" i="5"/>
  <c r="R34" i="5"/>
  <c r="P34" i="5"/>
  <c r="N34" i="5"/>
  <c r="L34" i="5"/>
  <c r="H34" i="5"/>
  <c r="AK33" i="5"/>
  <c r="AJ33" i="5"/>
  <c r="AI33" i="5"/>
  <c r="AH33" i="5"/>
  <c r="AG33" i="5"/>
  <c r="AD33" i="5"/>
  <c r="AB33" i="5"/>
  <c r="Z33" i="5"/>
  <c r="X33" i="5"/>
  <c r="V33" i="5"/>
  <c r="T33" i="5"/>
  <c r="R33" i="5"/>
  <c r="P33" i="5"/>
  <c r="N33" i="5"/>
  <c r="L33" i="5"/>
  <c r="H33" i="5"/>
  <c r="AK32" i="5"/>
  <c r="AJ32" i="5"/>
  <c r="AI32" i="5"/>
  <c r="AH32" i="5"/>
  <c r="AG32" i="5"/>
  <c r="AD32" i="5"/>
  <c r="AB32" i="5"/>
  <c r="Z32" i="5"/>
  <c r="X32" i="5"/>
  <c r="V32" i="5"/>
  <c r="T32" i="5"/>
  <c r="R32" i="5"/>
  <c r="P32" i="5"/>
  <c r="N32" i="5"/>
  <c r="L32" i="5"/>
  <c r="H32" i="5"/>
  <c r="G31" i="5"/>
  <c r="F31" i="5"/>
  <c r="E31" i="5"/>
  <c r="D31" i="5"/>
  <c r="C31" i="5"/>
  <c r="AG35" i="5" l="1"/>
  <c r="V35" i="5"/>
  <c r="U36" i="5" s="1"/>
  <c r="AG36" i="5" l="1"/>
  <c r="V36" i="5"/>
  <c r="U37" i="5" s="1"/>
  <c r="AB64" i="3"/>
  <c r="V37" i="5" l="1"/>
  <c r="U38" i="5" s="1"/>
  <c r="AG37" i="5"/>
  <c r="B63" i="3"/>
  <c r="V38" i="5" l="1"/>
  <c r="U39" i="5" s="1"/>
  <c r="AG38" i="5"/>
  <c r="C62" i="3"/>
  <c r="B62" i="3"/>
  <c r="C63" i="3"/>
  <c r="B64" i="3"/>
  <c r="V39" i="5" l="1"/>
  <c r="U40" i="5" s="1"/>
  <c r="AG39" i="5"/>
  <c r="G31" i="4"/>
  <c r="F31" i="4"/>
  <c r="E31" i="4"/>
  <c r="D31" i="4"/>
  <c r="C31" i="4"/>
  <c r="G31" i="3"/>
  <c r="F31" i="3"/>
  <c r="E31" i="3"/>
  <c r="D31" i="3"/>
  <c r="C31" i="3"/>
  <c r="AI34" i="3"/>
  <c r="AI35" i="3"/>
  <c r="AI36" i="3"/>
  <c r="AI37" i="3"/>
  <c r="AI38" i="3"/>
  <c r="AI39" i="3"/>
  <c r="AI41" i="3"/>
  <c r="AI42" i="3"/>
  <c r="AI43" i="3"/>
  <c r="AI44" i="3"/>
  <c r="AI45" i="3"/>
  <c r="AI46" i="3"/>
  <c r="AI47" i="3"/>
  <c r="AI48" i="3"/>
  <c r="AI49" i="3"/>
  <c r="AI50" i="3"/>
  <c r="AI32" i="3"/>
  <c r="V44" i="3"/>
  <c r="V45" i="3"/>
  <c r="V46" i="3"/>
  <c r="V47" i="3"/>
  <c r="V48" i="3"/>
  <c r="V49" i="3"/>
  <c r="V50" i="3"/>
  <c r="C62" i="4"/>
  <c r="C65" i="4"/>
  <c r="B65" i="4"/>
  <c r="C64" i="4"/>
  <c r="B64" i="4"/>
  <c r="G64" i="4" s="1"/>
  <c r="I64" i="4" s="1"/>
  <c r="C63" i="4"/>
  <c r="B63" i="4"/>
  <c r="G63" i="4" s="1"/>
  <c r="I63" i="4" s="1"/>
  <c r="B62" i="4"/>
  <c r="G62" i="4" s="1"/>
  <c r="I62" i="4" s="1"/>
  <c r="C61" i="4"/>
  <c r="B61" i="4"/>
  <c r="G61" i="4" s="1"/>
  <c r="I61" i="4" s="1"/>
  <c r="C60" i="4"/>
  <c r="B60" i="4"/>
  <c r="G60" i="4" s="1"/>
  <c r="I60" i="4" s="1"/>
  <c r="C59" i="4"/>
  <c r="B59" i="4"/>
  <c r="C58" i="4"/>
  <c r="B58" i="4"/>
  <c r="G58" i="4" s="1"/>
  <c r="I58" i="4" s="1"/>
  <c r="C57" i="4"/>
  <c r="G57" i="4"/>
  <c r="I57" i="4" s="1"/>
  <c r="G56" i="4"/>
  <c r="I56" i="4" s="1"/>
  <c r="G55" i="4"/>
  <c r="I55" i="4" s="1"/>
  <c r="J55" i="4" s="1"/>
  <c r="AK51" i="4"/>
  <c r="AJ51" i="4"/>
  <c r="AI51" i="4"/>
  <c r="AH51" i="4"/>
  <c r="AG51" i="4"/>
  <c r="AD51" i="4"/>
  <c r="AB51" i="4"/>
  <c r="Z51" i="4"/>
  <c r="X51" i="4"/>
  <c r="V51" i="4"/>
  <c r="T51" i="4"/>
  <c r="R51" i="4"/>
  <c r="P51" i="4"/>
  <c r="N51" i="4"/>
  <c r="L51" i="4"/>
  <c r="H51" i="4"/>
  <c r="AK50" i="4"/>
  <c r="AJ50" i="4"/>
  <c r="AI50" i="4"/>
  <c r="AH50" i="4"/>
  <c r="AG50" i="4"/>
  <c r="AD50" i="4"/>
  <c r="AB50" i="4"/>
  <c r="Z50" i="4"/>
  <c r="X50" i="4"/>
  <c r="V50" i="4"/>
  <c r="T50" i="4"/>
  <c r="R50" i="4"/>
  <c r="P50" i="4"/>
  <c r="N50" i="4"/>
  <c r="L50" i="4"/>
  <c r="H50" i="4"/>
  <c r="AK49" i="4"/>
  <c r="AJ49" i="4"/>
  <c r="AI49" i="4"/>
  <c r="AH49" i="4"/>
  <c r="AG49" i="4"/>
  <c r="AD49" i="4"/>
  <c r="AB49" i="4"/>
  <c r="Z49" i="4"/>
  <c r="X49" i="4"/>
  <c r="V49" i="4"/>
  <c r="T49" i="4"/>
  <c r="R49" i="4"/>
  <c r="P49" i="4"/>
  <c r="N49" i="4"/>
  <c r="L49" i="4"/>
  <c r="H49" i="4"/>
  <c r="AK48" i="4"/>
  <c r="AI48" i="4"/>
  <c r="AG48" i="4"/>
  <c r="AD48" i="4"/>
  <c r="Z48" i="4"/>
  <c r="V48" i="4"/>
  <c r="T48" i="4"/>
  <c r="R48" i="4"/>
  <c r="P48" i="4"/>
  <c r="N48" i="4"/>
  <c r="L48" i="4"/>
  <c r="H48" i="4"/>
  <c r="AK47" i="4"/>
  <c r="AI47" i="4"/>
  <c r="AG47" i="4"/>
  <c r="AD47" i="4"/>
  <c r="Z47" i="4"/>
  <c r="V47" i="4"/>
  <c r="T47" i="4"/>
  <c r="R47" i="4"/>
  <c r="P47" i="4"/>
  <c r="N47" i="4"/>
  <c r="L47" i="4"/>
  <c r="H47" i="4"/>
  <c r="AK46" i="4"/>
  <c r="AI46" i="4"/>
  <c r="AG46" i="4"/>
  <c r="AD46" i="4"/>
  <c r="Z46" i="4"/>
  <c r="V46" i="4"/>
  <c r="T46" i="4"/>
  <c r="R46" i="4"/>
  <c r="P46" i="4"/>
  <c r="N46" i="4"/>
  <c r="L46" i="4"/>
  <c r="H46" i="4"/>
  <c r="AI45" i="4"/>
  <c r="AG45" i="4"/>
  <c r="Z45" i="4"/>
  <c r="V45" i="4"/>
  <c r="T45" i="4"/>
  <c r="R45" i="4"/>
  <c r="P45" i="4"/>
  <c r="N45" i="4"/>
  <c r="L45" i="4"/>
  <c r="H45" i="4"/>
  <c r="AI44" i="4"/>
  <c r="AG44" i="4"/>
  <c r="Z44" i="4"/>
  <c r="V44" i="4"/>
  <c r="T44" i="4"/>
  <c r="R44" i="4"/>
  <c r="P44" i="4"/>
  <c r="N44" i="4"/>
  <c r="L44" i="4"/>
  <c r="H44" i="4"/>
  <c r="AI43" i="4"/>
  <c r="AG43" i="4"/>
  <c r="Z43" i="4"/>
  <c r="V43" i="4"/>
  <c r="T43" i="4"/>
  <c r="R43" i="4"/>
  <c r="P43" i="4"/>
  <c r="N43" i="4"/>
  <c r="L43" i="4"/>
  <c r="H43" i="4"/>
  <c r="AI42" i="4"/>
  <c r="AG42" i="4"/>
  <c r="Z42" i="4"/>
  <c r="V42" i="4"/>
  <c r="T42" i="4"/>
  <c r="R42" i="4"/>
  <c r="P42" i="4"/>
  <c r="N42" i="4"/>
  <c r="L42" i="4"/>
  <c r="H42" i="4"/>
  <c r="AI41" i="4"/>
  <c r="AG41" i="4"/>
  <c r="Z41" i="4"/>
  <c r="V41" i="4"/>
  <c r="T41" i="4"/>
  <c r="R41" i="4"/>
  <c r="P41" i="4"/>
  <c r="N41" i="4"/>
  <c r="L41" i="4"/>
  <c r="H41" i="4"/>
  <c r="AK40" i="4"/>
  <c r="AG40" i="4"/>
  <c r="AD40" i="4"/>
  <c r="V40" i="4"/>
  <c r="AH40" i="4" s="1"/>
  <c r="T40" i="4"/>
  <c r="R40" i="4"/>
  <c r="P40" i="4"/>
  <c r="N40" i="4"/>
  <c r="X40" i="4" s="1"/>
  <c r="Y40" i="4" s="1"/>
  <c r="L40" i="4"/>
  <c r="H40" i="4"/>
  <c r="AK39" i="4"/>
  <c r="AG39" i="4"/>
  <c r="AD39" i="4"/>
  <c r="V39" i="4"/>
  <c r="T39" i="4"/>
  <c r="R39" i="4"/>
  <c r="P39" i="4"/>
  <c r="N39" i="4"/>
  <c r="L39" i="4"/>
  <c r="H39" i="4"/>
  <c r="AK38" i="4"/>
  <c r="AG38" i="4"/>
  <c r="AD38" i="4"/>
  <c r="V38" i="4"/>
  <c r="T38" i="4"/>
  <c r="R38" i="4"/>
  <c r="P38" i="4"/>
  <c r="N38" i="4"/>
  <c r="L38" i="4"/>
  <c r="H38" i="4"/>
  <c r="AK37" i="4"/>
  <c r="AG37" i="4"/>
  <c r="AD37" i="4"/>
  <c r="V37" i="4"/>
  <c r="T37" i="4"/>
  <c r="R37" i="4"/>
  <c r="P37" i="4"/>
  <c r="N37" i="4"/>
  <c r="L37" i="4"/>
  <c r="H37" i="4"/>
  <c r="AK36" i="4"/>
  <c r="AI36" i="4"/>
  <c r="AG36" i="4"/>
  <c r="AD36" i="4"/>
  <c r="Z36" i="4"/>
  <c r="V36" i="4"/>
  <c r="T36" i="4"/>
  <c r="R36" i="4"/>
  <c r="P36" i="4"/>
  <c r="N36" i="4"/>
  <c r="L36" i="4"/>
  <c r="H36" i="4"/>
  <c r="AK35" i="4"/>
  <c r="AG35" i="4"/>
  <c r="AD35" i="4"/>
  <c r="V35" i="4"/>
  <c r="T35" i="4"/>
  <c r="R35" i="4"/>
  <c r="P35" i="4"/>
  <c r="N35" i="4"/>
  <c r="L35" i="4"/>
  <c r="H35" i="4"/>
  <c r="AK34" i="4"/>
  <c r="AG34" i="4"/>
  <c r="AD34" i="4"/>
  <c r="V34" i="4"/>
  <c r="T34" i="4"/>
  <c r="R34" i="4"/>
  <c r="P34" i="4"/>
  <c r="N34" i="4"/>
  <c r="L34" i="4"/>
  <c r="H34" i="4"/>
  <c r="AK33" i="4"/>
  <c r="AJ33" i="4"/>
  <c r="AH33" i="4"/>
  <c r="AD33" i="4"/>
  <c r="AB33" i="4"/>
  <c r="X33" i="4"/>
  <c r="T33" i="4"/>
  <c r="R33" i="4"/>
  <c r="P33" i="4"/>
  <c r="N33" i="4"/>
  <c r="L33" i="4"/>
  <c r="H33" i="4"/>
  <c r="AK32" i="4"/>
  <c r="AG32" i="4"/>
  <c r="AD32" i="4"/>
  <c r="V32" i="4"/>
  <c r="U33" i="4" s="1"/>
  <c r="T32" i="4"/>
  <c r="R32" i="4"/>
  <c r="P32" i="4"/>
  <c r="N32" i="4"/>
  <c r="L32" i="4"/>
  <c r="H32" i="4"/>
  <c r="T33" i="3"/>
  <c r="T34" i="3"/>
  <c r="T35" i="3"/>
  <c r="T36" i="3"/>
  <c r="T37" i="3"/>
  <c r="T38" i="3"/>
  <c r="T39" i="3"/>
  <c r="T41" i="3"/>
  <c r="T42" i="3"/>
  <c r="T43" i="3"/>
  <c r="T44" i="3"/>
  <c r="T45" i="3"/>
  <c r="T46" i="3"/>
  <c r="T47" i="3"/>
  <c r="T48" i="3"/>
  <c r="T49" i="3"/>
  <c r="T50" i="3"/>
  <c r="R33" i="3"/>
  <c r="R34" i="3"/>
  <c r="R35" i="3"/>
  <c r="R36" i="3"/>
  <c r="R37" i="3"/>
  <c r="R38" i="3"/>
  <c r="R39" i="3"/>
  <c r="R41" i="3"/>
  <c r="R42" i="3"/>
  <c r="R43" i="3"/>
  <c r="R44" i="3"/>
  <c r="R45" i="3"/>
  <c r="R46" i="3"/>
  <c r="R47" i="3"/>
  <c r="R48" i="3"/>
  <c r="R49" i="3"/>
  <c r="R50" i="3"/>
  <c r="P33" i="3"/>
  <c r="P34" i="3"/>
  <c r="P35" i="3"/>
  <c r="P36" i="3"/>
  <c r="P37" i="3"/>
  <c r="P38" i="3"/>
  <c r="P39" i="3"/>
  <c r="P41" i="3"/>
  <c r="P42" i="3"/>
  <c r="P43" i="3"/>
  <c r="P44" i="3"/>
  <c r="P45" i="3"/>
  <c r="P46" i="3"/>
  <c r="P47" i="3"/>
  <c r="P48" i="3"/>
  <c r="P49" i="3"/>
  <c r="P50" i="3"/>
  <c r="N33" i="3"/>
  <c r="N34" i="3"/>
  <c r="N35" i="3"/>
  <c r="N36" i="3"/>
  <c r="N37" i="3"/>
  <c r="N38" i="3"/>
  <c r="N39" i="3"/>
  <c r="N41" i="3"/>
  <c r="N42" i="3"/>
  <c r="N43" i="3"/>
  <c r="N44" i="3"/>
  <c r="N45" i="3"/>
  <c r="N46" i="3"/>
  <c r="N47" i="3"/>
  <c r="N48" i="3"/>
  <c r="N49" i="3"/>
  <c r="N50" i="3"/>
  <c r="L33" i="3"/>
  <c r="V33" i="3" s="1"/>
  <c r="L34" i="3"/>
  <c r="V34" i="3" s="1"/>
  <c r="L35" i="3"/>
  <c r="L36" i="3"/>
  <c r="L37" i="3"/>
  <c r="L38" i="3"/>
  <c r="L39" i="3"/>
  <c r="L41" i="3"/>
  <c r="L42" i="3"/>
  <c r="L43" i="3"/>
  <c r="L44" i="3"/>
  <c r="L45" i="3"/>
  <c r="L46" i="3"/>
  <c r="L47" i="3"/>
  <c r="L48" i="3"/>
  <c r="L49" i="3"/>
  <c r="L50" i="3"/>
  <c r="T32" i="3"/>
  <c r="R32" i="3"/>
  <c r="P32" i="3"/>
  <c r="N32" i="3"/>
  <c r="L32" i="3"/>
  <c r="V32" i="3" s="1"/>
  <c r="D64" i="3"/>
  <c r="D62" i="3"/>
  <c r="G61" i="3"/>
  <c r="I61" i="3" s="1"/>
  <c r="G59" i="3"/>
  <c r="I59" i="3" s="1"/>
  <c r="G58" i="3"/>
  <c r="I58" i="3" s="1"/>
  <c r="G54" i="3"/>
  <c r="I54" i="3" s="1"/>
  <c r="J54" i="3" s="1"/>
  <c r="D55" i="3"/>
  <c r="D61" i="3"/>
  <c r="AK50" i="3"/>
  <c r="AJ50" i="3"/>
  <c r="AH50" i="3"/>
  <c r="AG50" i="3"/>
  <c r="AD50" i="3"/>
  <c r="AB50" i="3"/>
  <c r="Z50" i="3"/>
  <c r="X50" i="3"/>
  <c r="H50" i="3"/>
  <c r="AK49" i="3"/>
  <c r="AJ49" i="3"/>
  <c r="AH49" i="3"/>
  <c r="AG49" i="3"/>
  <c r="AD49" i="3"/>
  <c r="AB49" i="3"/>
  <c r="Z49" i="3"/>
  <c r="X49" i="3"/>
  <c r="H49" i="3"/>
  <c r="AK48" i="3"/>
  <c r="AJ48" i="3"/>
  <c r="AH48" i="3"/>
  <c r="AG48" i="3"/>
  <c r="AD48" i="3"/>
  <c r="AB48" i="3"/>
  <c r="Z48" i="3"/>
  <c r="X48" i="3"/>
  <c r="H48" i="3"/>
  <c r="AK47" i="3"/>
  <c r="AG47" i="3"/>
  <c r="AD47" i="3"/>
  <c r="Z47" i="3"/>
  <c r="H47" i="3"/>
  <c r="AK46" i="3"/>
  <c r="AG46" i="3"/>
  <c r="AD46" i="3"/>
  <c r="Z46" i="3"/>
  <c r="H46" i="3"/>
  <c r="AG45" i="3"/>
  <c r="Z45" i="3"/>
  <c r="H45" i="3"/>
  <c r="AG44" i="3"/>
  <c r="Z44" i="3"/>
  <c r="H44" i="3"/>
  <c r="Z43" i="3"/>
  <c r="H43" i="3"/>
  <c r="Z42" i="3"/>
  <c r="H42" i="3"/>
  <c r="Z41" i="3"/>
  <c r="H41" i="3"/>
  <c r="AK39" i="3"/>
  <c r="AD39" i="3"/>
  <c r="H39" i="3"/>
  <c r="AK38" i="3"/>
  <c r="AD38" i="3"/>
  <c r="H38" i="3"/>
  <c r="AK37" i="3"/>
  <c r="AD37" i="3"/>
  <c r="H37" i="3"/>
  <c r="AK36" i="3"/>
  <c r="AD36" i="3"/>
  <c r="Z36" i="3"/>
  <c r="H36" i="3"/>
  <c r="AK35" i="3"/>
  <c r="AD35" i="3"/>
  <c r="H35" i="3"/>
  <c r="AK34" i="3"/>
  <c r="AG34" i="3"/>
  <c r="AD34" i="3"/>
  <c r="H34" i="3"/>
  <c r="AK33" i="3"/>
  <c r="AH33" i="3"/>
  <c r="AD33" i="3"/>
  <c r="AB33" i="3"/>
  <c r="X33" i="3"/>
  <c r="AI33" i="3" s="1"/>
  <c r="H33" i="3"/>
  <c r="AK32" i="3"/>
  <c r="AG32" i="3"/>
  <c r="AD32" i="3"/>
  <c r="H32" i="3"/>
  <c r="V40" i="5" l="1"/>
  <c r="U41" i="5" s="1"/>
  <c r="AG40" i="5"/>
  <c r="U35" i="3"/>
  <c r="AG35" i="3" s="1"/>
  <c r="G60" i="3"/>
  <c r="I60" i="3" s="1"/>
  <c r="D58" i="3"/>
  <c r="G65" i="3"/>
  <c r="I65" i="3" s="1"/>
  <c r="AG33" i="4"/>
  <c r="V33" i="4"/>
  <c r="W32" i="4" s="1"/>
  <c r="Z40" i="4"/>
  <c r="AA40" i="4" s="1"/>
  <c r="AI40" i="4"/>
  <c r="D56" i="3"/>
  <c r="G59" i="4"/>
  <c r="I59" i="4" s="1"/>
  <c r="G57" i="3"/>
  <c r="I57" i="3" s="1"/>
  <c r="G62" i="3"/>
  <c r="I62" i="3" s="1"/>
  <c r="D65" i="4"/>
  <c r="G56" i="3"/>
  <c r="I56" i="3" s="1"/>
  <c r="J56" i="4"/>
  <c r="J57" i="4" s="1"/>
  <c r="J58" i="4" s="1"/>
  <c r="G66" i="4"/>
  <c r="I66" i="4" s="1"/>
  <c r="G65" i="4"/>
  <c r="I65" i="4" s="1"/>
  <c r="D55" i="4"/>
  <c r="E55" i="4" s="1"/>
  <c r="D57" i="4"/>
  <c r="D59" i="4"/>
  <c r="D61" i="4"/>
  <c r="D63" i="4"/>
  <c r="D64" i="4"/>
  <c r="D56" i="4"/>
  <c r="D58" i="4"/>
  <c r="D60" i="4"/>
  <c r="D62" i="4"/>
  <c r="D66" i="4"/>
  <c r="D60" i="3"/>
  <c r="G64" i="3"/>
  <c r="I64" i="3" s="1"/>
  <c r="G63" i="3"/>
  <c r="I63" i="3" s="1"/>
  <c r="G55" i="3"/>
  <c r="I55" i="3" s="1"/>
  <c r="J55" i="3" s="1"/>
  <c r="D57" i="3"/>
  <c r="D63" i="3"/>
  <c r="D65" i="3"/>
  <c r="D59" i="3"/>
  <c r="D54" i="3"/>
  <c r="E54" i="3" s="1"/>
  <c r="E55" i="3" s="1"/>
  <c r="AG33" i="3"/>
  <c r="V41" i="5" l="1"/>
  <c r="U42" i="5" s="1"/>
  <c r="AG41" i="5"/>
  <c r="V35" i="3"/>
  <c r="E56" i="3"/>
  <c r="E57" i="3" s="1"/>
  <c r="E58" i="3" s="1"/>
  <c r="E59" i="3" s="1"/>
  <c r="E60" i="3" s="1"/>
  <c r="E61" i="3" s="1"/>
  <c r="E62" i="3" s="1"/>
  <c r="E63" i="3" s="1"/>
  <c r="E64" i="3" s="1"/>
  <c r="E65" i="3" s="1"/>
  <c r="J56" i="3"/>
  <c r="J57" i="3" s="1"/>
  <c r="J58" i="3" s="1"/>
  <c r="J59" i="3" s="1"/>
  <c r="J60" i="3" s="1"/>
  <c r="J61" i="3" s="1"/>
  <c r="J62" i="3" s="1"/>
  <c r="J63" i="3" s="1"/>
  <c r="J64" i="3" s="1"/>
  <c r="J65" i="3" s="1"/>
  <c r="J59" i="4"/>
  <c r="J60" i="4" s="1"/>
  <c r="J61" i="4" s="1"/>
  <c r="J62" i="4" s="1"/>
  <c r="J63" i="4" s="1"/>
  <c r="J64" i="4" s="1"/>
  <c r="J65" i="4" s="1"/>
  <c r="J66" i="4" s="1"/>
  <c r="AB64" i="4" s="1"/>
  <c r="AB40" i="4"/>
  <c r="AJ40" i="4"/>
  <c r="AH32" i="4"/>
  <c r="X32" i="4"/>
  <c r="E56" i="4"/>
  <c r="E57" i="4" s="1"/>
  <c r="E58" i="4" s="1"/>
  <c r="E59" i="4" s="1"/>
  <c r="E60" i="4" s="1"/>
  <c r="E61" i="4" s="1"/>
  <c r="E62" i="4" s="1"/>
  <c r="E63" i="4" s="1"/>
  <c r="E64" i="4" s="1"/>
  <c r="E65" i="4" s="1"/>
  <c r="E66" i="4" s="1"/>
  <c r="AB63" i="4" s="1"/>
  <c r="AH32" i="3"/>
  <c r="X32" i="3"/>
  <c r="AG42" i="5" l="1"/>
  <c r="V42" i="5"/>
  <c r="U43" i="5" s="1"/>
  <c r="W34" i="4"/>
  <c r="W35" i="4"/>
  <c r="X34" i="3"/>
  <c r="AH34" i="3"/>
  <c r="AH35" i="3"/>
  <c r="X35" i="3"/>
  <c r="AG36" i="3" l="1"/>
  <c r="V36" i="3"/>
  <c r="AG43" i="5"/>
  <c r="V43" i="5"/>
  <c r="X34" i="4"/>
  <c r="W37" i="4" s="1"/>
  <c r="AH34" i="4"/>
  <c r="X35" i="4"/>
  <c r="W36" i="4" s="1"/>
  <c r="AH35" i="4"/>
  <c r="AH36" i="3"/>
  <c r="X36" i="3"/>
  <c r="X37" i="3"/>
  <c r="AH37" i="3"/>
  <c r="V37" i="3" l="1"/>
  <c r="AG37" i="3"/>
  <c r="X37" i="4"/>
  <c r="W38" i="4" s="1"/>
  <c r="AH37" i="4"/>
  <c r="X36" i="4"/>
  <c r="AH36" i="4"/>
  <c r="AH38" i="3"/>
  <c r="X38" i="3"/>
  <c r="U38" i="3" l="1"/>
  <c r="AG38" i="3" s="1"/>
  <c r="V38" i="3"/>
  <c r="AG39" i="3" s="1"/>
  <c r="AH38" i="4"/>
  <c r="X38" i="4"/>
  <c r="W39" i="4" s="1"/>
  <c r="X39" i="3"/>
  <c r="AH39" i="3"/>
  <c r="V39" i="3" l="1"/>
  <c r="U40" i="3" s="1"/>
  <c r="V40" i="3"/>
  <c r="U41" i="3" s="1"/>
  <c r="AG40" i="3"/>
  <c r="X39" i="4"/>
  <c r="W41" i="4" s="1"/>
  <c r="AH39" i="4"/>
  <c r="AH41" i="3"/>
  <c r="X41" i="3"/>
  <c r="V41" i="3" l="1"/>
  <c r="U42" i="3" s="1"/>
  <c r="AG41" i="3"/>
  <c r="X41" i="4"/>
  <c r="W42" i="4" s="1"/>
  <c r="AH41" i="4"/>
  <c r="X42" i="3"/>
  <c r="AH42" i="3"/>
  <c r="AG42" i="3" l="1"/>
  <c r="V42" i="3"/>
  <c r="U43" i="3" s="1"/>
  <c r="X42" i="4"/>
  <c r="W43" i="4" s="1"/>
  <c r="AH42" i="4"/>
  <c r="AH43" i="3"/>
  <c r="X43" i="3"/>
  <c r="V43" i="3" l="1"/>
  <c r="AG43" i="3"/>
  <c r="X43" i="4"/>
  <c r="W44" i="4" s="1"/>
  <c r="AH43" i="4"/>
  <c r="X44" i="3"/>
  <c r="AH44" i="3"/>
  <c r="X44" i="4" l="1"/>
  <c r="W45" i="4" s="1"/>
  <c r="AH44" i="4"/>
  <c r="AH45" i="3"/>
  <c r="X45" i="3"/>
  <c r="X45" i="4" l="1"/>
  <c r="W46" i="4" s="1"/>
  <c r="AH45" i="4"/>
  <c r="AH46" i="3"/>
  <c r="X46" i="3"/>
  <c r="X46" i="4" l="1"/>
  <c r="W47" i="4" s="1"/>
  <c r="AH46" i="4"/>
  <c r="X47" i="4" l="1"/>
  <c r="W48" i="4" s="1"/>
  <c r="AH47" i="4"/>
  <c r="AH47" i="3"/>
  <c r="X47" i="3"/>
  <c r="X48" i="4" l="1"/>
  <c r="Y32" i="4" s="1"/>
  <c r="AH48" i="4"/>
  <c r="Z32" i="3"/>
  <c r="AI32" i="4" l="1"/>
  <c r="Z32" i="4"/>
  <c r="Y34" i="4" s="1"/>
  <c r="Z34" i="3"/>
  <c r="Z34" i="4" l="1"/>
  <c r="Y35" i="4" s="1"/>
  <c r="AI34" i="4"/>
  <c r="Z35" i="3"/>
  <c r="AI35" i="4" l="1"/>
  <c r="Z35" i="4"/>
  <c r="Y37" i="4" s="1"/>
  <c r="Z37" i="3"/>
  <c r="AI37" i="4" l="1"/>
  <c r="Z37" i="4"/>
  <c r="Y38" i="4" s="1"/>
  <c r="Z38" i="3"/>
  <c r="AI38" i="4" l="1"/>
  <c r="Z38" i="4"/>
  <c r="Y39" i="4" s="1"/>
  <c r="Z39" i="3"/>
  <c r="AI39" i="4" l="1"/>
  <c r="Z39" i="4"/>
  <c r="Y33" i="4" s="1"/>
  <c r="Z33" i="3"/>
  <c r="AJ33" i="3" s="1"/>
  <c r="AI33" i="4" l="1"/>
  <c r="Z33" i="4"/>
  <c r="AA32" i="4" s="1"/>
  <c r="AJ32" i="3"/>
  <c r="AB32" i="3"/>
  <c r="AB32" i="4" l="1"/>
  <c r="AA34" i="4" s="1"/>
  <c r="AJ32" i="4"/>
  <c r="AB34" i="3"/>
  <c r="AJ34" i="3"/>
  <c r="AB34" i="4" l="1"/>
  <c r="AA35" i="4" s="1"/>
  <c r="AJ34" i="4"/>
  <c r="AJ35" i="3"/>
  <c r="AB35" i="3"/>
  <c r="AB35" i="4" l="1"/>
  <c r="AA36" i="4" s="1"/>
  <c r="AJ35" i="4"/>
  <c r="AJ36" i="3"/>
  <c r="AB36" i="3"/>
  <c r="AB36" i="4" l="1"/>
  <c r="AA37" i="4" s="1"/>
  <c r="AJ36" i="4"/>
  <c r="AB37" i="3"/>
  <c r="AJ37" i="3"/>
  <c r="AB37" i="4" l="1"/>
  <c r="AA38" i="4" s="1"/>
  <c r="AJ37" i="4"/>
  <c r="AJ38" i="3"/>
  <c r="AB38" i="3"/>
  <c r="AB38" i="4" l="1"/>
  <c r="AA39" i="4" s="1"/>
  <c r="AJ38" i="4"/>
  <c r="AB39" i="3"/>
  <c r="AJ39" i="3"/>
  <c r="AB39" i="4" l="1"/>
  <c r="AA41" i="4" s="1"/>
  <c r="AJ39" i="4"/>
  <c r="AJ41" i="3"/>
  <c r="AB41" i="3"/>
  <c r="AJ41" i="4" l="1"/>
  <c r="AB41" i="4"/>
  <c r="AA42" i="4" s="1"/>
  <c r="AJ42" i="3"/>
  <c r="AB42" i="3"/>
  <c r="AJ42" i="4" l="1"/>
  <c r="AB42" i="4"/>
  <c r="AA43" i="4" s="1"/>
  <c r="AJ43" i="3"/>
  <c r="AB43" i="3"/>
  <c r="AJ43" i="4" l="1"/>
  <c r="AB43" i="4"/>
  <c r="AA44" i="4" s="1"/>
  <c r="AJ44" i="3"/>
  <c r="AB44" i="3"/>
  <c r="AJ44" i="4" l="1"/>
  <c r="AB44" i="4"/>
  <c r="AA45" i="4" s="1"/>
  <c r="AJ45" i="3"/>
  <c r="AB45" i="3"/>
  <c r="AJ45" i="4" l="1"/>
  <c r="AB45" i="4"/>
  <c r="AA46" i="4" s="1"/>
  <c r="AJ46" i="3"/>
  <c r="AB46" i="3"/>
  <c r="AJ46" i="4" l="1"/>
  <c r="AB46" i="4"/>
  <c r="AA47" i="4" s="1"/>
  <c r="AJ47" i="4" l="1"/>
  <c r="AB47" i="4"/>
  <c r="AA48" i="4" s="1"/>
  <c r="AJ47" i="3"/>
  <c r="AB47" i="3"/>
  <c r="AJ48" i="4" l="1"/>
  <c r="AB48" i="4"/>
  <c r="AC41" i="4" s="1"/>
  <c r="AD41" i="3"/>
  <c r="AK41" i="3"/>
  <c r="AK41" i="4" l="1"/>
  <c r="AD41" i="4"/>
  <c r="AC42" i="4" s="1"/>
  <c r="AK42" i="3"/>
  <c r="AD42" i="3"/>
  <c r="AD42" i="4" l="1"/>
  <c r="AC43" i="4" s="1"/>
  <c r="AK42" i="4"/>
  <c r="AD43" i="3"/>
  <c r="AK43" i="3"/>
  <c r="AK43" i="4" l="1"/>
  <c r="AD43" i="4"/>
  <c r="AC44" i="4" s="1"/>
  <c r="AK44" i="3"/>
  <c r="AD44" i="3"/>
  <c r="AD44" i="4" l="1"/>
  <c r="AC45" i="4" s="1"/>
  <c r="AK44" i="4"/>
  <c r="AD45" i="3"/>
  <c r="AK45" i="3"/>
  <c r="AD45" i="4" l="1"/>
  <c r="AK45" i="4"/>
</calcChain>
</file>

<file path=xl/sharedStrings.xml><?xml version="1.0" encoding="utf-8"?>
<sst xmlns="http://schemas.openxmlformats.org/spreadsheetml/2006/main" count="551" uniqueCount="138">
  <si>
    <t>D. Layton</t>
  </si>
  <si>
    <t>Completion Date</t>
  </si>
  <si>
    <t>November</t>
  </si>
  <si>
    <t>Working Days</t>
  </si>
  <si>
    <t>October</t>
  </si>
  <si>
    <t>September</t>
  </si>
  <si>
    <t>August</t>
  </si>
  <si>
    <t>July</t>
  </si>
  <si>
    <t>June</t>
  </si>
  <si>
    <t>May</t>
  </si>
  <si>
    <t>April</t>
  </si>
  <si>
    <t>March</t>
  </si>
  <si>
    <t>Total</t>
  </si>
  <si>
    <t>Month</t>
  </si>
  <si>
    <t>%</t>
  </si>
  <si>
    <t>Work Days</t>
  </si>
  <si>
    <t>Holiday</t>
  </si>
  <si>
    <t>End</t>
  </si>
  <si>
    <t>Begin</t>
  </si>
  <si>
    <t>REMARKS</t>
  </si>
  <si>
    <t>Possible</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</si>
  <si>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</si>
  <si>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</si>
  <si>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</si>
  <si>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</si>
  <si>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</si>
  <si>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</si>
  <si>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</si>
  <si>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</si>
  <si>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</si>
  <si>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</si>
  <si>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</si>
  <si>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</si>
  <si>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</si>
  <si>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</si>
  <si>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</si>
  <si>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</si>
  <si>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</si>
  <si>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</si>
  <si>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</si>
  <si>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</si>
  <si>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</si>
  <si>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</si>
  <si>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</si>
  <si>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</si>
  <si>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</si>
  <si>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</si>
  <si>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</si>
  <si>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</si>
  <si>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</si>
  <si>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</si>
  <si>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</si>
  <si>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</si>
  <si>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</si>
  <si>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</si>
  <si>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</si>
  <si>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</si>
  <si>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</si>
  <si>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</si>
  <si>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</si>
  <si>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</si>
  <si>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</si>
  <si>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</si>
  <si>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</si>
  <si>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</si>
  <si>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</si>
  <si>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</si>
  <si>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</si>
  <si>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</si>
  <si>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</si>
  <si>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</si>
  <si>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</si>
  <si>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</si>
  <si>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</si>
  <si>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</si>
  <si>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</si>
  <si>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</si>
  <si>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</si>
  <si>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</si>
  <si>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Instructions for Contract Time for Completion Spreadsheet</t>
  </si>
  <si>
    <t>CONSTRUCTION YEAR:</t>
  </si>
  <si>
    <t>Calendar Days</t>
  </si>
  <si>
    <t>Prepared By</t>
  </si>
  <si>
    <t>Probable Working Days</t>
  </si>
  <si>
    <t>Production Rate</t>
  </si>
  <si>
    <t>Page 1 of 1</t>
  </si>
  <si>
    <t>Release Notes</t>
  </si>
  <si>
    <t>10/2009 - Fixed Stage 3 formula error</t>
  </si>
  <si>
    <t>01/2010 - Added ability to rename stages.</t>
  </si>
  <si>
    <t>1.  The form is locked.  Information can only be entered in the yellow shaded cells.</t>
  </si>
  <si>
    <t>7.  If the default "Stage 1", "Stage 2", etc., doesn't work for your project, you can edit them in the yellow shaded cells.  The legend and other column headings will update automatically.</t>
  </si>
  <si>
    <t>9.  Enter number of holidays days each month.</t>
  </si>
  <si>
    <t>11.  Enter remarks as necessary.</t>
  </si>
  <si>
    <t>12. Enter number of calendar days, working days, and completion date based on the time of completion chart.</t>
  </si>
  <si>
    <t>13.  To get rid of extra days (blank space) on the right side of the Gantt Chart, right click on the top axis and select "Format Axis".  Under "Axis Options", Change "Maximum" from "Auto" to "Fixed" and set the value to the total number of working days for the contract.</t>
  </si>
  <si>
    <t>2.  Enter project information at the top of the form.</t>
  </si>
  <si>
    <t>3.  Enter controlling items on left side of page under Item Analysis.</t>
  </si>
  <si>
    <t>4.  Enter item quantities for each stage (all stages do not need to be used).</t>
  </si>
  <si>
    <t>6.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</si>
  <si>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See FDM 19-10-30 for general information on the Contract Time for Completion analysis.</t>
  </si>
  <si>
    <t>8.  Enter the construction year at the bottom of the page to automatically fill out all the Begin and End dates for each month.  Then, delete Begin and End dates for months before the start date or after the completion date.  Change the Begin date for the applicable month to the actual probable date of beginning and change the End date for the applicable month to the anticipated completion date.  Under the Month column, delete names for unused months (those with no working days) to remove the labels from the Gantt Chart.</t>
  </si>
  <si>
    <t>Contact David Layton (david.layton@dot.wi.gov) with any suggested revisions to this form.</t>
  </si>
  <si>
    <t>09/2010 - Updated FDM links to account for FDM file revisions.</t>
  </si>
  <si>
    <t>10.  Enter probable working day percentage based on the work type (see FDM 19-10 Attachment 30.2).</t>
  </si>
  <si>
    <t>5.  Enter item units and production rates (see FDM 19-10 Attachment 30.3 for example rates).</t>
  </si>
  <si>
    <t>Wisconsin Department of Transportation      DT1923      09/2010</t>
  </si>
  <si>
    <t>Wisconsin Department of Transportation      DT1923      04/2011</t>
  </si>
  <si>
    <t>8357-01-72</t>
  </si>
  <si>
    <t>Local Street</t>
  </si>
  <si>
    <t>Bayfield</t>
  </si>
  <si>
    <t>T Russell, Little Sand Bay Road</t>
  </si>
  <si>
    <t>Old CTH K - Termini</t>
  </si>
  <si>
    <t>01. Traffic Control</t>
  </si>
  <si>
    <t>02. Construction Staking</t>
  </si>
  <si>
    <t>03. Erosion Control</t>
  </si>
  <si>
    <t>04. Common Excavation</t>
  </si>
  <si>
    <t>05. Pulverize and relay</t>
  </si>
  <si>
    <t>06. Base Aggregate Dense</t>
  </si>
  <si>
    <t>07. Prep Foundation for Asphaltic Surface</t>
  </si>
  <si>
    <t>08. HMA Pavement</t>
  </si>
  <si>
    <t>09. Culvert Replacement</t>
  </si>
  <si>
    <t>10. Pavement Marking</t>
  </si>
  <si>
    <t>11. Seeding and Fertilizer</t>
  </si>
  <si>
    <t>12. Finishing Roadway</t>
  </si>
  <si>
    <t>LS</t>
  </si>
  <si>
    <t>LF</t>
  </si>
  <si>
    <t>CY</t>
  </si>
  <si>
    <t>SY</t>
  </si>
  <si>
    <t>TON</t>
  </si>
  <si>
    <t>EACH</t>
  </si>
  <si>
    <t>Erik Meyer</t>
  </si>
  <si>
    <t>05. Culvert Replacement</t>
  </si>
  <si>
    <t>06. Pulverize and Relay</t>
  </si>
  <si>
    <t>07. Base Aggregate Dense</t>
  </si>
  <si>
    <t>08. Prep Foundation for Asphaltic Surface</t>
  </si>
  <si>
    <t>09. HMA Pavement</t>
  </si>
  <si>
    <t>WAE</t>
  </si>
  <si>
    <t>Resurfacing/Minor Reconditioning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</si>
</sst>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m/d/yyyy;@"/>
    <numFmt numFmtId="165" formatCode="[$-409]mmmm\ d\,\ yyyy;@"/>
  </numFmts>
  <fonts count="17"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s>
  <fills count="3">
    <fill>
      <patternFill patternType="none"/>
    </fill>
    <fill>
      <patternFill patternType="gray125"/>
    </fill>
    <fill>
      <patternFill patternType="solid">
        <fgColor rgb="FFFFFF99"/>
        <bgColor indexed="64"/>
      </patternFill>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56">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9"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1"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9"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9" xfId="0" applyFont="1" applyFill="1" applyBorder="1" applyAlignment="1" applyProtection="1">
      <alignment horizontal="center"/>
    </xf>
    <xf numFmtId="0" fontId="0" fillId="0" borderId="9" xfId="0" quotePrefix="1" applyFont="1" applyFill="1" applyBorder="1" applyProtection="1"/>
    <xf numFmtId="0" fontId="0" fillId="0" borderId="10" xfId="0" applyFont="1" applyFill="1" applyBorder="1" applyAlignment="1" applyProtection="1">
      <alignment horizontal="center"/>
      <protection locked="0"/>
    </xf>
    <xf numFmtId="0" fontId="0" fillId="0" borderId="9"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9"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13" xfId="0" applyFont="1" applyFill="1" applyBorder="1" applyAlignment="1" applyProtection="1"/>
    <xf numFmtId="0" fontId="8" fillId="0" borderId="8" xfId="0" applyFont="1" applyFill="1" applyBorder="1" applyAlignment="1" applyProtection="1">
      <alignment horizontal="center"/>
    </xf>
    <xf numFmtId="0" fontId="8" fillId="0" borderId="0" xfId="0" applyFont="1" applyFill="1" applyBorder="1" applyAlignment="1" applyProtection="1"/>
    <xf numFmtId="0" fontId="8" fillId="0" borderId="0" xfId="0" applyFont="1" applyFill="1" applyBorder="1" applyAlignment="1" applyProtection="1">
      <alignment horizontal="center" wrapText="1"/>
    </xf>
    <xf numFmtId="0" fontId="3" fillId="0" borderId="0" xfId="0" applyFont="1" applyFill="1" applyBorder="1" applyAlignment="1" applyProtection="1">
      <alignment horizontal="left"/>
    </xf>
    <xf numFmtId="0" fontId="8" fillId="0" borderId="10" xfId="0" applyFont="1" applyFill="1" applyBorder="1" applyAlignment="1" applyProtection="1">
      <alignment horizontal="center"/>
    </xf>
    <xf numFmtId="0" fontId="8" fillId="0" borderId="5"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7" xfId="0" applyFont="1" applyFill="1" applyBorder="1" applyAlignment="1" applyProtection="1">
      <alignment horizontal="center"/>
    </xf>
    <xf numFmtId="0" fontId="0" fillId="0" borderId="0" xfId="0" applyFont="1" applyFill="1" applyBorder="1" applyProtection="1"/>
    <xf numFmtId="164" fontId="0" fillId="0" borderId="2" xfId="0" applyNumberFormat="1" applyFont="1" applyFill="1" applyBorder="1" applyAlignment="1" applyProtection="1">
      <alignment horizontal="center"/>
      <protection locked="0"/>
    </xf>
    <xf numFmtId="1" fontId="0" fillId="0" borderId="1" xfId="0" applyNumberFormat="1" applyFont="1" applyFill="1" applyBorder="1" applyAlignment="1" applyProtection="1">
      <alignment horizontal="center"/>
    </xf>
    <xf numFmtId="0" fontId="0" fillId="0" borderId="3" xfId="0" applyFont="1" applyFill="1" applyBorder="1" applyAlignment="1" applyProtection="1">
      <alignment horizontal="center"/>
    </xf>
    <xf numFmtId="0" fontId="0" fillId="0" borderId="2" xfId="0" applyFont="1" applyFill="1" applyBorder="1" applyAlignment="1" applyProtection="1">
      <alignment horizontal="center"/>
      <protection locked="0"/>
    </xf>
    <xf numFmtId="1" fontId="0" fillId="0" borderId="3" xfId="0" applyNumberFormat="1" applyFont="1" applyFill="1" applyBorder="1" applyAlignment="1" applyProtection="1">
      <alignment horizontal="center" vertical="center" wrapText="1"/>
    </xf>
    <xf numFmtId="1" fontId="0" fillId="0" borderId="2" xfId="0" applyNumberFormat="1" applyFont="1" applyFill="1" applyBorder="1" applyAlignment="1" applyProtection="1">
      <alignment horizontal="center"/>
    </xf>
    <xf numFmtId="0" fontId="8" fillId="0" borderId="0" xfId="0" applyFont="1" applyFill="1" applyProtection="1"/>
    <xf numFmtId="0" fontId="16" fillId="0" borderId="0" xfId="0" applyFont="1" applyFill="1" applyProtection="1">
      <protection locked="0"/>
    </xf>
    <xf numFmtId="0" fontId="15" fillId="0" borderId="0" xfId="0" applyFont="1" applyFill="1" applyBorder="1" applyAlignment="1" applyProtection="1"/>
    <xf numFmtId="0" fontId="0" fillId="0" borderId="0" xfId="0" applyFont="1" applyFill="1" applyAlignment="1" applyProtection="1">
      <alignment wrapText="1"/>
    </xf>
    <xf numFmtId="3" fontId="0" fillId="2" borderId="2" xfId="0" applyNumberFormat="1" applyFont="1" applyFill="1" applyBorder="1" applyAlignment="1" applyProtection="1">
      <alignment horizontal="center"/>
    </xf>
    <xf numFmtId="3" fontId="0" fillId="2" borderId="9" xfId="0" applyNumberFormat="1" applyFont="1" applyFill="1" applyBorder="1" applyAlignment="1" applyProtection="1">
      <alignment horizontal="center"/>
    </xf>
    <xf numFmtId="3" fontId="0" fillId="2" borderId="6" xfId="0" applyNumberFormat="1" applyFont="1" applyFill="1" applyBorder="1" applyAlignment="1" applyProtection="1">
      <alignment horizontal="center"/>
    </xf>
    <xf numFmtId="0" fontId="0" fillId="2" borderId="3" xfId="0" applyFont="1" applyFill="1" applyBorder="1" applyProtection="1"/>
    <xf numFmtId="0" fontId="0" fillId="2" borderId="9" xfId="0" applyFont="1" applyFill="1" applyBorder="1" applyProtection="1"/>
    <xf numFmtId="6" fontId="0" fillId="2" borderId="3" xfId="0" applyNumberFormat="1" applyFont="1" applyFill="1" applyBorder="1" applyProtection="1"/>
    <xf numFmtId="0" fontId="0" fillId="2" borderId="10" xfId="0" applyFont="1" applyFill="1" applyBorder="1" applyAlignment="1" applyProtection="1">
      <alignment horizontal="center"/>
    </xf>
    <xf numFmtId="0" fontId="0" fillId="2" borderId="4" xfId="0" applyFont="1" applyFill="1" applyBorder="1" applyAlignment="1" applyProtection="1">
      <alignment horizontal="center"/>
    </xf>
    <xf numFmtId="164" fontId="0" fillId="2" borderId="2" xfId="0" applyNumberFormat="1" applyFont="1" applyFill="1" applyBorder="1" applyAlignment="1" applyProtection="1">
      <alignment horizontal="center"/>
    </xf>
    <xf numFmtId="0" fontId="0" fillId="2" borderId="2" xfId="0" applyFont="1" applyFill="1" applyBorder="1" applyAlignment="1" applyProtection="1">
      <alignment horizontal="center"/>
    </xf>
    <xf numFmtId="0" fontId="16" fillId="2" borderId="0" xfId="0" applyFont="1" applyFill="1" applyProtection="1"/>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xf numFmtId="0" fontId="8" fillId="0" borderId="0" xfId="1" applyFont="1"/>
    <xf numFmtId="0" fontId="5" fillId="0" borderId="0" xfId="2" applyFont="1" applyAlignment="1" applyProtection="1"/>
    <xf numFmtId="0" fontId="7" fillId="0" borderId="0" xfId="0" applyFont="1" applyFill="1" applyAlignment="1" applyProtection="1">
      <alignment horizontal="center"/>
    </xf>
    <xf numFmtId="0" fontId="8" fillId="0" borderId="6" xfId="0" applyFont="1" applyFill="1" applyBorder="1" applyAlignment="1" applyProtection="1">
      <alignment horizontal="center"/>
    </xf>
    <xf numFmtId="0" fontId="8" fillId="0" borderId="0" xfId="0" applyFont="1" applyFill="1" applyAlignment="1" applyProtection="1">
      <alignment horizontal="center"/>
      <protection locked="0"/>
    </xf>
    <xf numFmtId="1" fontId="0" fillId="0" borderId="0" xfId="0" applyNumberFormat="1" applyFont="1" applyFill="1" applyAlignment="1" applyProtection="1">
      <alignment horizontal="center"/>
      <protection locked="0"/>
    </xf>
    <xf numFmtId="165" fontId="0" fillId="0" borderId="0" xfId="0" applyNumberFormat="1" applyFont="1" applyFill="1" applyAlignment="1" applyProtection="1">
      <alignment horizontal="center"/>
      <protection locked="0"/>
    </xf>
    <xf numFmtId="0" fontId="0" fillId="0" borderId="0" xfId="0" applyFont="1" applyFill="1" applyAlignment="1" applyProtection="1">
      <alignment horizontal="center"/>
      <protection locked="0"/>
    </xf>
    <xf numFmtId="0" fontId="15" fillId="0" borderId="14" xfId="0" applyFont="1" applyFill="1" applyBorder="1" applyAlignment="1" applyProtection="1">
      <alignment horizontal="right"/>
    </xf>
    <xf numFmtId="0" fontId="15" fillId="0" borderId="0" xfId="0" applyFont="1" applyFill="1" applyBorder="1" applyAlignment="1" applyProtection="1">
      <alignment horizontal="right"/>
    </xf>
    <xf numFmtId="0" fontId="3" fillId="0" borderId="0" xfId="0" applyFont="1" applyFill="1" applyBorder="1" applyAlignment="1" applyProtection="1">
      <alignment horizontal="center"/>
    </xf>
    <xf numFmtId="0" fontId="0" fillId="0" borderId="0" xfId="0" applyFont="1" applyFill="1" applyAlignment="1" applyProtection="1">
      <alignment vertical="top" wrapText="1"/>
      <protection locked="0"/>
    </xf>
    <xf numFmtId="0" fontId="0" fillId="0" borderId="0" xfId="0" applyFont="1" applyFill="1" applyAlignment="1" applyProtection="1">
      <protection locked="0"/>
    </xf>
    <xf numFmtId="49" fontId="9" fillId="0" borderId="14"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10" xfId="0" applyNumberFormat="1" applyFont="1" applyFill="1" applyBorder="1" applyAlignment="1" applyProtection="1">
      <protection locked="0"/>
    </xf>
    <xf numFmtId="49" fontId="9" fillId="0" borderId="9" xfId="0" applyNumberFormat="1" applyFont="1" applyFill="1" applyBorder="1" applyAlignment="1" applyProtection="1">
      <protection locked="0"/>
    </xf>
    <xf numFmtId="0" fontId="12" fillId="0" borderId="4" xfId="0" applyFont="1" applyFill="1" applyBorder="1" applyAlignment="1" applyProtection="1">
      <alignment horizontal="center"/>
    </xf>
    <xf numFmtId="0" fontId="12" fillId="0" borderId="1" xfId="0" applyFont="1" applyFill="1" applyBorder="1" applyAlignment="1" applyProtection="1">
      <alignment horizontal="center"/>
    </xf>
    <xf numFmtId="0" fontId="12" fillId="0" borderId="3" xfId="0" applyFont="1" applyFill="1" applyBorder="1" applyAlignment="1" applyProtection="1">
      <alignment horizontal="center"/>
    </xf>
    <xf numFmtId="0" fontId="13" fillId="0" borderId="13" xfId="2" applyFont="1" applyFill="1" applyBorder="1" applyAlignment="1" applyProtection="1">
      <alignment horizontal="center"/>
    </xf>
    <xf numFmtId="0" fontId="13" fillId="0" borderId="12" xfId="2" applyFont="1" applyFill="1" applyBorder="1" applyAlignment="1" applyProtection="1">
      <alignment horizontal="center"/>
    </xf>
    <xf numFmtId="0" fontId="13" fillId="0" borderId="11" xfId="2" applyFont="1" applyFill="1" applyBorder="1" applyAlignment="1" applyProtection="1">
      <alignment horizontal="center"/>
    </xf>
    <xf numFmtId="0" fontId="0" fillId="0" borderId="14" xfId="0" applyFont="1" applyFill="1" applyBorder="1" applyAlignment="1" applyProtection="1">
      <protection locked="0"/>
    </xf>
    <xf numFmtId="0" fontId="0" fillId="0" borderId="0" xfId="0" applyFont="1" applyFill="1" applyBorder="1" applyAlignment="1" applyProtection="1">
      <protection locked="0"/>
    </xf>
    <xf numFmtId="49" fontId="9" fillId="0" borderId="13" xfId="0" applyNumberFormat="1" applyFont="1" applyFill="1" applyBorder="1" applyAlignment="1" applyProtection="1">
      <protection locked="0"/>
    </xf>
    <xf numFmtId="49" fontId="9" fillId="0" borderId="12" xfId="0" applyNumberFormat="1" applyFont="1" applyFill="1" applyBorder="1" applyAlignment="1" applyProtection="1">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protection locked="0"/>
    </xf>
    <xf numFmtId="0" fontId="3" fillId="0" borderId="13"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12" fillId="0" borderId="13"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8" fillId="0" borderId="8"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8"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3" fillId="0" borderId="13" xfId="2" applyFont="1" applyFill="1" applyBorder="1" applyAlignment="1" applyProtection="1">
      <alignment horizontal="center" vertical="center" wrapText="1"/>
    </xf>
    <xf numFmtId="0" fontId="13" fillId="0" borderId="11" xfId="2" applyFont="1" applyBorder="1" applyAlignment="1" applyProtection="1"/>
    <xf numFmtId="0" fontId="13" fillId="0" borderId="10" xfId="2" applyFont="1" applyBorder="1" applyAlignment="1" applyProtection="1"/>
    <xf numFmtId="0" fontId="13" fillId="0" borderId="15" xfId="2" applyFont="1" applyBorder="1" applyAlignment="1" applyProtection="1"/>
    <xf numFmtId="0" fontId="8" fillId="0" borderId="13"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11" fillId="0" borderId="9" xfId="0" applyFont="1" applyFill="1" applyBorder="1" applyAlignment="1" applyProtection="1">
      <alignment horizontal="center"/>
    </xf>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0" fontId="12" fillId="2" borderId="4" xfId="0" applyFont="1" applyFill="1" applyBorder="1" applyAlignment="1" applyProtection="1">
      <alignment horizontal="center" vertical="center"/>
    </xf>
    <xf numFmtId="0" fontId="12" fillId="2" borderId="1" xfId="0" applyFont="1" applyFill="1" applyBorder="1" applyAlignment="1" applyProtection="1">
      <alignment horizontal="center" vertical="center"/>
    </xf>
    <xf numFmtId="49" fontId="9" fillId="2" borderId="13" xfId="0" applyNumberFormat="1" applyFont="1" applyFill="1" applyBorder="1" applyAlignment="1" applyProtection="1"/>
    <xf numFmtId="49" fontId="9" fillId="2" borderId="12" xfId="0" applyNumberFormat="1" applyFont="1" applyFill="1" applyBorder="1" applyAlignment="1" applyProtection="1"/>
    <xf numFmtId="0" fontId="0" fillId="2" borderId="4" xfId="0" applyNumberFormat="1" applyFont="1" applyFill="1" applyBorder="1" applyAlignment="1" applyProtection="1">
      <alignment horizontal="center"/>
    </xf>
    <xf numFmtId="0" fontId="0" fillId="2" borderId="1" xfId="0" applyNumberFormat="1" applyFont="1" applyFill="1" applyBorder="1" applyAlignment="1" applyProtection="1">
      <alignment horizontal="center"/>
    </xf>
    <xf numFmtId="49" fontId="9" fillId="2" borderId="14" xfId="0" applyNumberFormat="1" applyFont="1" applyFill="1" applyBorder="1" applyAlignment="1" applyProtection="1"/>
    <xf numFmtId="49" fontId="9" fillId="2" borderId="0" xfId="0" applyNumberFormat="1" applyFont="1" applyFill="1" applyBorder="1" applyAlignment="1" applyProtection="1"/>
    <xf numFmtId="0" fontId="0" fillId="2" borderId="14" xfId="0" applyFont="1" applyFill="1" applyBorder="1" applyAlignment="1" applyProtection="1"/>
    <xf numFmtId="0" fontId="0" fillId="2" borderId="0" xfId="0" applyFont="1" applyFill="1" applyBorder="1" applyAlignment="1" applyProtection="1"/>
    <xf numFmtId="0" fontId="0" fillId="2" borderId="0" xfId="0" applyFont="1" applyFill="1" applyAlignment="1" applyProtection="1">
      <alignment vertical="top" wrapText="1"/>
    </xf>
    <xf numFmtId="0" fontId="0" fillId="2" borderId="0" xfId="0" applyFont="1" applyFill="1" applyAlignment="1" applyProtection="1"/>
    <xf numFmtId="1" fontId="0" fillId="2" borderId="0" xfId="0" applyNumberFormat="1" applyFont="1" applyFill="1" applyAlignment="1" applyProtection="1">
      <alignment horizontal="center"/>
    </xf>
    <xf numFmtId="0" fontId="0" fillId="2" borderId="0" xfId="0" applyFont="1" applyFill="1" applyAlignment="1" applyProtection="1">
      <alignment horizontal="center"/>
    </xf>
    <xf numFmtId="0" fontId="8" fillId="2" borderId="0" xfId="0" applyFont="1" applyFill="1" applyAlignment="1" applyProtection="1">
      <alignment horizontal="center"/>
    </xf>
    <xf numFmtId="49" fontId="9" fillId="2" borderId="10" xfId="0" applyNumberFormat="1" applyFont="1" applyFill="1" applyBorder="1" applyAlignment="1" applyProtection="1"/>
    <xf numFmtId="49" fontId="9" fillId="2" borderId="9" xfId="0" applyNumberFormat="1" applyFont="1" applyFill="1" applyBorder="1" applyAlignment="1" applyProtection="1"/>
    <xf numFmtId="49" fontId="9" fillId="0" borderId="5" xfId="0" applyNumberFormat="1" applyFont="1" applyFill="1" applyBorder="1" applyAlignment="1" applyProtection="1">
      <protection locked="0"/>
    </xf>
    <xf numFmtId="49" fontId="9" fillId="0" borderId="14" xfId="0" applyNumberFormat="1" applyFont="1" applyFill="1" applyBorder="1" applyAlignment="1" applyProtection="1">
      <alignment wrapText="1"/>
      <protection locked="0"/>
    </xf>
    <xf numFmtId="49" fontId="9" fillId="0" borderId="5" xfId="0" applyNumberFormat="1" applyFont="1" applyFill="1" applyBorder="1" applyAlignment="1" applyProtection="1">
      <alignment wrapText="1"/>
      <protection locked="0"/>
    </xf>
    <xf numFmtId="3" fontId="0" fillId="0" borderId="2" xfId="0" applyNumberFormat="1" applyFont="1" applyFill="1" applyBorder="1" applyAlignment="1" applyProtection="1">
      <alignment horizontal="center" vertical="center"/>
      <protection locked="0"/>
    </xf>
    <xf numFmtId="3" fontId="0" fillId="0" borderId="9" xfId="0" applyNumberFormat="1" applyFont="1" applyFill="1" applyBorder="1" applyAlignment="1" applyProtection="1">
      <alignment horizontal="center" vertical="center"/>
      <protection locked="0"/>
    </xf>
    <xf numFmtId="3" fontId="0" fillId="0" borderId="6" xfId="0" applyNumberFormat="1" applyFont="1" applyFill="1" applyBorder="1" applyAlignment="1" applyProtection="1">
      <alignment horizontal="center" vertical="center"/>
      <protection locked="0"/>
    </xf>
    <xf numFmtId="3" fontId="0" fillId="0" borderId="2" xfId="0" applyNumberFormat="1" applyFont="1" applyFill="1" applyBorder="1" applyAlignment="1" applyProtection="1">
      <alignment horizontal="center" vertical="center"/>
    </xf>
    <xf numFmtId="0" fontId="0" fillId="0" borderId="3" xfId="0" applyFont="1" applyFill="1" applyBorder="1" applyAlignment="1" applyProtection="1">
      <alignment vertical="center"/>
      <protection locked="0"/>
    </xf>
    <xf numFmtId="0" fontId="0" fillId="0" borderId="4" xfId="0" applyNumberFormat="1" applyFont="1" applyFill="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xf>
    <xf numFmtId="0" fontId="0" fillId="0" borderId="9" xfId="0" quotePrefix="1" applyFont="1" applyFill="1" applyBorder="1" applyAlignment="1" applyProtection="1">
      <alignment vertical="center"/>
    </xf>
    <xf numFmtId="0" fontId="0" fillId="0" borderId="10"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xf>
  </cellXfs>
  <cellStyles count="3">
    <cellStyle name="Hyperlink" xfId="2" builtinId="8"/>
    <cellStyle name="Normal" xfId="0" builtinId="0"/>
    <cellStyle name="Normal 2" xfId="1"/>
  </cellStyles>
  <dxfs count="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Chart'!$AG$31:$AG$50</c:f>
              <c:numCache>
                <c:formatCode>General</c:formatCode>
                <c:ptCount val="20"/>
                <c:pt idx="0">
                  <c:v>0</c:v>
                </c:pt>
                <c:pt idx="1">
                  <c:v>0</c:v>
                </c:pt>
                <c:pt idx="2">
                  <c:v>0</c:v>
                </c:pt>
                <c:pt idx="3">
                  <c:v>1</c:v>
                </c:pt>
                <c:pt idx="4">
                  <c:v>3</c:v>
                </c:pt>
                <c:pt idx="5">
                  <c:v>5</c:v>
                </c:pt>
                <c:pt idx="6">
                  <c:v>6</c:v>
                </c:pt>
                <c:pt idx="7">
                  <c:v>13</c:v>
                </c:pt>
                <c:pt idx="8">
                  <c:v>17</c:v>
                </c:pt>
                <c:pt idx="9">
                  <c:v>19</c:v>
                </c:pt>
                <c:pt idx="10">
                  <c:v>22</c:v>
                </c:pt>
                <c:pt idx="11">
                  <c:v>24</c:v>
                </c:pt>
                <c:pt idx="12">
                  <c:v>26</c:v>
                </c:pt>
                <c:pt idx="13">
                  <c:v>0</c:v>
                </c:pt>
                <c:pt idx="14">
                  <c:v>0</c:v>
                </c:pt>
                <c:pt idx="15">
                  <c:v>0</c:v>
                </c:pt>
                <c:pt idx="16">
                  <c:v>0</c:v>
                </c:pt>
                <c:pt idx="17">
                  <c:v>0</c:v>
                </c:pt>
                <c:pt idx="18">
                  <c:v>0</c:v>
                </c:pt>
                <c:pt idx="19">
                  <c:v>0</c:v>
                </c:pt>
              </c:numCache>
            </c:numRef>
          </c:val>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Chart'!$L$31:$L$50</c:f>
              <c:numCache>
                <c:formatCode>General</c:formatCode>
                <c:ptCount val="20"/>
                <c:pt idx="1">
                  <c:v>30</c:v>
                </c:pt>
                <c:pt idx="2">
                  <c:v>2</c:v>
                </c:pt>
                <c:pt idx="3">
                  <c:v>2</c:v>
                </c:pt>
                <c:pt idx="4">
                  <c:v>4</c:v>
                </c:pt>
                <c:pt idx="5">
                  <c:v>2</c:v>
                </c:pt>
                <c:pt idx="6">
                  <c:v>9</c:v>
                </c:pt>
                <c:pt idx="7">
                  <c:v>4</c:v>
                </c:pt>
                <c:pt idx="8">
                  <c:v>2</c:v>
                </c:pt>
                <c:pt idx="9">
                  <c:v>3</c:v>
                </c:pt>
                <c:pt idx="10">
                  <c:v>2</c:v>
                </c:pt>
                <c:pt idx="11">
                  <c:v>2</c:v>
                </c:pt>
                <c:pt idx="12">
                  <c:v>1</c:v>
                </c:pt>
                <c:pt idx="13">
                  <c:v>0</c:v>
                </c:pt>
                <c:pt idx="14">
                  <c:v>0</c:v>
                </c:pt>
                <c:pt idx="15">
                  <c:v>0</c:v>
                </c:pt>
                <c:pt idx="16">
                  <c:v>0</c:v>
                </c:pt>
                <c:pt idx="17">
                  <c:v>0</c:v>
                </c:pt>
                <c:pt idx="18">
                  <c:v>0</c:v>
                </c:pt>
                <c:pt idx="19">
                  <c:v>0</c:v>
                </c:pt>
              </c:numCache>
            </c:numRef>
          </c:val>
        </c:ser>
        <c:ser>
          <c:idx val="2"/>
          <c:order val="2"/>
          <c:tx>
            <c:v>Begin Stage 2</c:v>
          </c:tx>
          <c:spPr>
            <a:noFill/>
            <a:ln w="25400">
              <a:noFill/>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Chart'!$AH$31:$AH$50</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Chart'!$N$31:$N$50</c:f>
              <c:numCache>
                <c:formatCode>General</c:formatCode>
                <c:ptCount val="2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4"/>
          <c:order val="4"/>
          <c:tx>
            <c:v>Begin Stage 3</c:v>
          </c:tx>
          <c:spPr>
            <a:noFill/>
            <a:ln w="25400">
              <a:noFill/>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Chart'!$AI$31:$AI$50</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Chart'!$P$31:$P$50</c:f>
              <c:numCache>
                <c:formatCode>General</c:formatCode>
                <c:ptCount val="2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6"/>
          <c:order val="6"/>
          <c:tx>
            <c:v>Begin Stage 4</c:v>
          </c:tx>
          <c:spPr>
            <a:noFill/>
            <a:ln w="25400">
              <a:noFill/>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Chart'!$AJ$31:$AJ$50</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Chart'!$R$31:$R$50</c:f>
              <c:numCache>
                <c:formatCode>General</c:formatCode>
                <c:ptCount val="2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0"/>
          <c:order val="8"/>
          <c:tx>
            <c:v>Begin Stage 5</c:v>
          </c:tx>
          <c:spPr>
            <a:noFill/>
            <a:ln w="25400">
              <a:noFill/>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Chart'!$AK$31:$AK$50</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Chart'!$T$31:$T$50</c:f>
              <c:numCache>
                <c:formatCode>General</c:formatCode>
                <c:ptCount val="2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er>
        <c:ser>
          <c:idx val="8"/>
          <c:order val="10"/>
          <c:tx>
            <c:strRef>
              <c:f>'Blank Time Chart'!$A$54</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Chart'!$I$54</c:f>
              <c:numCache>
                <c:formatCode>0</c:formatCode>
                <c:ptCount val="1"/>
                <c:pt idx="0">
                  <c:v>0</c:v>
                </c:pt>
              </c:numCache>
            </c:numRef>
          </c:val>
        </c:ser>
        <c:ser>
          <c:idx val="9"/>
          <c:order val="11"/>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Chart'!$I$55</c:f>
              <c:numCache>
                <c:formatCode>0</c:formatCode>
                <c:ptCount val="1"/>
                <c:pt idx="0">
                  <c:v>0</c:v>
                </c:pt>
              </c:numCache>
            </c:numRef>
          </c:val>
        </c:ser>
        <c:ser>
          <c:idx val="10"/>
          <c:order val="12"/>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Chart'!$I$56</c:f>
              <c:numCache>
                <c:formatCode>0</c:formatCode>
                <c:ptCount val="1"/>
                <c:pt idx="0">
                  <c:v>0</c:v>
                </c:pt>
              </c:numCache>
            </c:numRef>
          </c:val>
        </c:ser>
        <c:ser>
          <c:idx val="11"/>
          <c:order val="13"/>
          <c:tx>
            <c:strRef>
              <c:f>'Blank Time Chart'!$A$57</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Chart'!$I$57</c:f>
              <c:numCache>
                <c:formatCode>0</c:formatCode>
                <c:ptCount val="1"/>
                <c:pt idx="0">
                  <c:v>0</c:v>
                </c:pt>
              </c:numCache>
            </c:numRef>
          </c:val>
        </c:ser>
        <c:ser>
          <c:idx val="12"/>
          <c:order val="14"/>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Chart'!$I$58</c:f>
              <c:numCache>
                <c:formatCode>0</c:formatCode>
                <c:ptCount val="1"/>
                <c:pt idx="0">
                  <c:v>0</c:v>
                </c:pt>
              </c:numCache>
            </c:numRef>
          </c:val>
        </c:ser>
        <c:ser>
          <c:idx val="13"/>
          <c:order val="15"/>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Chart'!$I$59</c:f>
              <c:numCache>
                <c:formatCode>0</c:formatCode>
                <c:ptCount val="1"/>
                <c:pt idx="0">
                  <c:v>0</c:v>
                </c:pt>
              </c:numCache>
            </c:numRef>
          </c:val>
        </c:ser>
        <c:ser>
          <c:idx val="14"/>
          <c:order val="16"/>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Chart'!$I$60</c:f>
              <c:numCache>
                <c:formatCode>0</c:formatCode>
                <c:ptCount val="1"/>
                <c:pt idx="0">
                  <c:v>0</c:v>
                </c:pt>
              </c:numCache>
            </c:numRef>
          </c:val>
        </c:ser>
        <c:ser>
          <c:idx val="15"/>
          <c:order val="17"/>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Chart'!$I$61</c:f>
              <c:numCache>
                <c:formatCode>0</c:formatCode>
                <c:ptCount val="1"/>
                <c:pt idx="0">
                  <c:v>0</c:v>
                </c:pt>
              </c:numCache>
            </c:numRef>
          </c:val>
        </c:ser>
        <c:ser>
          <c:idx val="16"/>
          <c:order val="18"/>
          <c:tx>
            <c:strRef>
              <c:f>'Blank Time Chart'!$A$62</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Chart'!$I$62</c:f>
              <c:numCache>
                <c:formatCode>0</c:formatCode>
                <c:ptCount val="1"/>
                <c:pt idx="0">
                  <c:v>7</c:v>
                </c:pt>
              </c:numCache>
            </c:numRef>
          </c:val>
        </c:ser>
        <c:ser>
          <c:idx val="17"/>
          <c:order val="19"/>
          <c:tx>
            <c:strRef>
              <c:f>'Blank Time Chart'!$A$63</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Chart'!$I$63</c:f>
              <c:numCache>
                <c:formatCode>0</c:formatCode>
                <c:ptCount val="1"/>
                <c:pt idx="0">
                  <c:v>15</c:v>
                </c:pt>
              </c:numCache>
            </c:numRef>
          </c:val>
        </c:ser>
        <c:ser>
          <c:idx val="18"/>
          <c:order val="20"/>
          <c:tx>
            <c:strRef>
              <c:f>'Blank Time Chart'!$A$64</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Chart'!$I$64</c:f>
              <c:numCache>
                <c:formatCode>0</c:formatCode>
                <c:ptCount val="1"/>
                <c:pt idx="0">
                  <c:v>8</c:v>
                </c:pt>
              </c:numCache>
            </c:numRef>
          </c:val>
        </c:ser>
        <c:ser>
          <c:idx val="19"/>
          <c:order val="21"/>
          <c:tx>
            <c:strRef>
              <c:f>'Blank Time Chart'!$A$65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Chart'!$A$31:$B$50</c:f>
              <c:strCache>
                <c:ptCount val="13"/>
                <c:pt idx="1">
                  <c:v>01. Traffic Control</c:v>
                </c:pt>
                <c:pt idx="2">
                  <c:v>02. Construction Staking</c:v>
                </c:pt>
                <c:pt idx="3">
                  <c:v>03. Erosion Control</c:v>
                </c:pt>
                <c:pt idx="4">
                  <c:v>04. Common Excavation</c:v>
                </c:pt>
                <c:pt idx="5">
                  <c:v>05. Culvert Replacement</c:v>
                </c:pt>
                <c:pt idx="6">
                  <c:v>06. Pulverize and Relay</c:v>
                </c:pt>
                <c:pt idx="7">
                  <c:v>07. Base Aggregate Dense</c:v>
                </c:pt>
                <c:pt idx="8">
                  <c:v>08. Prep Foundation for Asphaltic Surface</c:v>
                </c:pt>
                <c:pt idx="9">
                  <c:v>09. HMA Pavement</c:v>
                </c:pt>
                <c:pt idx="10">
                  <c:v>10. Pavement Marking</c:v>
                </c:pt>
                <c:pt idx="11">
                  <c:v>11. Seeding and Fertilizer</c:v>
                </c:pt>
                <c:pt idx="12">
                  <c:v>12. Finishing Roadway</c:v>
                </c:pt>
              </c:strCache>
            </c:strRef>
          </c:cat>
          <c:val>
            <c:numRef>
              <c:f>'Blank Time Chart'!$I$65</c:f>
              <c:numCache>
                <c:formatCode>0</c:formatCode>
                <c:ptCount val="1"/>
                <c:pt idx="0">
                  <c:v>0</c:v>
                </c:pt>
              </c:numCache>
            </c:numRef>
          </c:val>
        </c:ser>
        <c:dLbls>
          <c:showLegendKey val="0"/>
          <c:showVal val="0"/>
          <c:showCatName val="0"/>
          <c:showSerName val="0"/>
          <c:showPercent val="0"/>
          <c:showBubbleSize val="0"/>
        </c:dLbls>
        <c:gapWidth val="0"/>
        <c:overlap val="100"/>
        <c:axId val="238739408"/>
        <c:axId val="237014088"/>
      </c:barChart>
      <c:catAx>
        <c:axId val="238739408"/>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7014088"/>
        <c:crossesAt val="0"/>
        <c:auto val="0"/>
        <c:lblAlgn val="ctr"/>
        <c:lblOffset val="100"/>
        <c:tickLblSkip val="1"/>
        <c:tickMarkSkip val="1"/>
        <c:noMultiLvlLbl val="0"/>
      </c:catAx>
      <c:valAx>
        <c:axId val="237014088"/>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8739408"/>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11"/>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'Example Time Chart'!$U$30:$V$30</c:f>
              <c:strCache>
                <c:ptCount val="1"/>
                <c:pt idx="0">
                  <c:v>Stage 1</c:v>
                </c:pt>
              </c:strCache>
            </c:strRef>
          </c:tx>
          <c:spPr>
            <a:solidFill>
              <a:srgbClr val="000000"/>
            </a:solid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
          <c:order val="2"/>
          <c:tx>
            <c:v>Begin Stage 2</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ser>
        <c:ser>
          <c:idx val="3"/>
          <c:order val="3"/>
          <c:tx>
            <c:strRef>
              <c:f>'Example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ser>
        <c:ser>
          <c:idx val="4"/>
          <c:order val="4"/>
          <c:tx>
            <c:v>Begin Stage 3</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5"/>
          <c:order val="5"/>
          <c:tx>
            <c:strRef>
              <c:f>'Example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ser>
        <c:ser>
          <c:idx val="6"/>
          <c:order val="6"/>
          <c:tx>
            <c:v>Begin Stage 4</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ser>
        <c:ser>
          <c:idx val="7"/>
          <c:order val="7"/>
          <c:tx>
            <c:strRef>
              <c:f>'Example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ser>
        <c:ser>
          <c:idx val="20"/>
          <c:order val="8"/>
          <c:tx>
            <c:v>Begin Stage 5</c:v>
          </c:tx>
          <c:spPr>
            <a:noFill/>
            <a:ln w="25400">
              <a:noFill/>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ser>
        <c:ser>
          <c:idx val="21"/>
          <c:order val="9"/>
          <c:tx>
            <c:strRef>
              <c:f>'Example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ser>
        <c:ser>
          <c:idx val="8"/>
          <c:order val="10"/>
          <c:tx>
            <c:strRef>
              <c:f>'Example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Chart'!$I$55</c:f>
              <c:numCache>
                <c:formatCode>0</c:formatCode>
                <c:ptCount val="1"/>
                <c:pt idx="0">
                  <c:v>0</c:v>
                </c:pt>
              </c:numCache>
            </c:numRef>
          </c:val>
        </c:ser>
        <c:ser>
          <c:idx val="9"/>
          <c:order val="11"/>
          <c:tx>
            <c:strRef>
              <c:f>'Example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Chart'!$I$56</c:f>
              <c:numCache>
                <c:formatCode>0</c:formatCode>
                <c:ptCount val="1"/>
                <c:pt idx="0">
                  <c:v>0</c:v>
                </c:pt>
              </c:numCache>
            </c:numRef>
          </c:val>
        </c:ser>
        <c:ser>
          <c:idx val="10"/>
          <c:order val="12"/>
          <c:tx>
            <c:strRef>
              <c:f>'Example Time Chart'!$A$57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Chart'!$I$57</c:f>
              <c:numCache>
                <c:formatCode>0</c:formatCode>
                <c:ptCount val="1"/>
                <c:pt idx="0">
                  <c:v>11</c:v>
                </c:pt>
              </c:numCache>
            </c:numRef>
          </c:val>
        </c:ser>
        <c:ser>
          <c:idx val="11"/>
          <c:order val="13"/>
          <c:tx>
            <c:strRef>
              <c:f>'Example Time Chart'!$A$58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Chart'!$I$58</c:f>
              <c:numCache>
                <c:formatCode>0</c:formatCode>
                <c:ptCount val="1"/>
                <c:pt idx="0">
                  <c:v>17</c:v>
                </c:pt>
              </c:numCache>
            </c:numRef>
          </c:val>
        </c:ser>
        <c:ser>
          <c:idx val="12"/>
          <c:order val="14"/>
          <c:tx>
            <c:strRef>
              <c:f>'Example Time Chart'!$A$59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Chart'!$I$59</c:f>
              <c:numCache>
                <c:formatCode>0</c:formatCode>
                <c:ptCount val="1"/>
                <c:pt idx="0">
                  <c:v>18</c:v>
                </c:pt>
              </c:numCache>
            </c:numRef>
          </c:val>
        </c:ser>
        <c:ser>
          <c:idx val="13"/>
          <c:order val="15"/>
          <c:tx>
            <c:strRef>
              <c:f>'Example Time Chart'!$A$60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Chart'!$I$60</c:f>
              <c:numCache>
                <c:formatCode>0</c:formatCode>
                <c:ptCount val="1"/>
                <c:pt idx="0">
                  <c:v>21</c:v>
                </c:pt>
              </c:numCache>
            </c:numRef>
          </c:val>
        </c:ser>
        <c:ser>
          <c:idx val="14"/>
          <c:order val="16"/>
          <c:tx>
            <c:strRef>
              <c:f>'Example Time Chart'!$A$61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Chart'!$I$61</c:f>
              <c:numCache>
                <c:formatCode>0</c:formatCode>
                <c:ptCount val="1"/>
                <c:pt idx="0">
                  <c:v>19</c:v>
                </c:pt>
              </c:numCache>
            </c:numRef>
          </c:val>
        </c:ser>
        <c:ser>
          <c:idx val="15"/>
          <c:order val="17"/>
          <c:tx>
            <c:strRef>
              <c:f>'Example Time Chart'!$A$62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Chart'!$I$62</c:f>
              <c:numCache>
                <c:formatCode>0</c:formatCode>
                <c:ptCount val="1"/>
                <c:pt idx="0">
                  <c:v>20</c:v>
                </c:pt>
              </c:numCache>
            </c:numRef>
          </c:val>
        </c:ser>
        <c:ser>
          <c:idx val="16"/>
          <c:order val="18"/>
          <c:tx>
            <c:strRef>
              <c:f>'Example Time Chart'!$A$63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Chart'!$I$63</c:f>
              <c:numCache>
                <c:formatCode>0</c:formatCode>
                <c:ptCount val="1"/>
                <c:pt idx="0">
                  <c:v>17</c:v>
                </c:pt>
              </c:numCache>
            </c:numRef>
          </c:val>
        </c:ser>
        <c:ser>
          <c:idx val="17"/>
          <c:order val="19"/>
          <c:tx>
            <c:strRef>
              <c:f>'Example Time Chart'!$A$64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Chart'!$I$64</c:f>
              <c:numCache>
                <c:formatCode>0</c:formatCode>
                <c:ptCount val="1"/>
                <c:pt idx="0">
                  <c:v>16</c:v>
                </c:pt>
              </c:numCache>
            </c:numRef>
          </c:val>
        </c:ser>
        <c:ser>
          <c:idx val="18"/>
          <c:order val="20"/>
          <c:tx>
            <c:strRef>
              <c:f>'Example Time Chart'!$A$65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Chart'!$I$65</c:f>
              <c:numCache>
                <c:formatCode>0</c:formatCode>
                <c:ptCount val="1"/>
                <c:pt idx="0">
                  <c:v>13</c:v>
                </c:pt>
              </c:numCache>
            </c:numRef>
          </c:val>
        </c:ser>
        <c:ser>
          <c:idx val="19"/>
          <c:order val="21"/>
          <c:tx>
            <c:strRef>
              <c:f>'Example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 Time Chart'!$A$31:$A$51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 Time Chart'!$I$66</c:f>
              <c:numCache>
                <c:formatCode>0</c:formatCode>
                <c:ptCount val="1"/>
                <c:pt idx="0">
                  <c:v>0</c:v>
                </c:pt>
              </c:numCache>
            </c:numRef>
          </c:val>
        </c:ser>
        <c:dLbls>
          <c:showLegendKey val="0"/>
          <c:showVal val="0"/>
          <c:showCatName val="0"/>
          <c:showSerName val="0"/>
          <c:showPercent val="0"/>
          <c:showBubbleSize val="0"/>
        </c:dLbls>
        <c:gapWidth val="0"/>
        <c:overlap val="100"/>
        <c:axId val="239405056"/>
        <c:axId val="239203904"/>
      </c:barChart>
      <c:catAx>
        <c:axId val="239405056"/>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9203904"/>
        <c:crossesAt val="0"/>
        <c:auto val="0"/>
        <c:lblAlgn val="ctr"/>
        <c:lblOffset val="100"/>
        <c:tickLblSkip val="1"/>
        <c:tickMarkSkip val="1"/>
        <c:noMultiLvlLbl val="0"/>
      </c:catAx>
      <c:valAx>
        <c:axId val="239203904"/>
        <c:scaling>
          <c:orientation val="minMax"/>
          <c:max val="152"/>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9405056"/>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73E-2"/>
          <c:h val="0.41742650918635643"/>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55" r="0.7500000000000055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(2)'!$AG$31:$AG$51</c:f>
              <c:numCache>
                <c:formatCode>General</c:formatCode>
                <c:ptCount val="21"/>
                <c:pt idx="0">
                  <c:v>0</c:v>
                </c:pt>
                <c:pt idx="1">
                  <c:v>0</c:v>
                </c:pt>
                <c:pt idx="2">
                  <c:v>0</c:v>
                </c:pt>
                <c:pt idx="3">
                  <c:v>1</c:v>
                </c:pt>
                <c:pt idx="4">
                  <c:v>3</c:v>
                </c:pt>
                <c:pt idx="5">
                  <c:v>5</c:v>
                </c:pt>
                <c:pt idx="6">
                  <c:v>15</c:v>
                </c:pt>
                <c:pt idx="7">
                  <c:v>18</c:v>
                </c:pt>
                <c:pt idx="8">
                  <c:v>20</c:v>
                </c:pt>
                <c:pt idx="9">
                  <c:v>23</c:v>
                </c:pt>
                <c:pt idx="10">
                  <c:v>25</c:v>
                </c:pt>
                <c:pt idx="11">
                  <c:v>27</c:v>
                </c:pt>
                <c:pt idx="12">
                  <c:v>29</c:v>
                </c:pt>
                <c:pt idx="13">
                  <c:v>0</c:v>
                </c:pt>
                <c:pt idx="14">
                  <c:v>0</c:v>
                </c:pt>
                <c:pt idx="15">
                  <c:v>0</c:v>
                </c:pt>
                <c:pt idx="16">
                  <c:v>0</c:v>
                </c:pt>
                <c:pt idx="17">
                  <c:v>0</c:v>
                </c:pt>
                <c:pt idx="18">
                  <c:v>0</c:v>
                </c:pt>
                <c:pt idx="19">
                  <c:v>0</c:v>
                </c:pt>
                <c:pt idx="20">
                  <c:v>0</c:v>
                </c:pt>
              </c:numCache>
            </c:numRef>
          </c:val>
        </c:ser>
        <c:ser>
          <c:idx val="1"/>
          <c:order val="1"/>
          <c:tx>
            <c:strRef>
              <c:f>'Blank Time Chart (2)'!$U$30:$V$30</c:f>
              <c:strCache>
                <c:ptCount val="1"/>
                <c:pt idx="0">
                  <c:v>Stage 1</c:v>
                </c:pt>
              </c:strCache>
            </c:strRef>
          </c:tx>
          <c:spPr>
            <a:solidFill>
              <a:srgbClr val="000000"/>
            </a:solidFill>
            <a:ln w="12700">
              <a:solidFill>
                <a:srgbClr val="000000"/>
              </a:solidFill>
              <a:prstDash val="solid"/>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(2)'!$L$31:$L$51</c:f>
              <c:numCache>
                <c:formatCode>General</c:formatCode>
                <c:ptCount val="21"/>
                <c:pt idx="1">
                  <c:v>30</c:v>
                </c:pt>
                <c:pt idx="2">
                  <c:v>2</c:v>
                </c:pt>
                <c:pt idx="3">
                  <c:v>2</c:v>
                </c:pt>
                <c:pt idx="4">
                  <c:v>2</c:v>
                </c:pt>
                <c:pt idx="5">
                  <c:v>10</c:v>
                </c:pt>
                <c:pt idx="6">
                  <c:v>4</c:v>
                </c:pt>
                <c:pt idx="7">
                  <c:v>2</c:v>
                </c:pt>
                <c:pt idx="8">
                  <c:v>3</c:v>
                </c:pt>
                <c:pt idx="9">
                  <c:v>2</c:v>
                </c:pt>
                <c:pt idx="10">
                  <c:v>2</c:v>
                </c:pt>
                <c:pt idx="11">
                  <c:v>2</c:v>
                </c:pt>
                <c:pt idx="12">
                  <c:v>1</c:v>
                </c:pt>
                <c:pt idx="13">
                  <c:v>0</c:v>
                </c:pt>
                <c:pt idx="14">
                  <c:v>0</c:v>
                </c:pt>
                <c:pt idx="15">
                  <c:v>0</c:v>
                </c:pt>
                <c:pt idx="16">
                  <c:v>0</c:v>
                </c:pt>
                <c:pt idx="17">
                  <c:v>0</c:v>
                </c:pt>
                <c:pt idx="18">
                  <c:v>0</c:v>
                </c:pt>
                <c:pt idx="19">
                  <c:v>0</c:v>
                </c:pt>
                <c:pt idx="20">
                  <c:v>0</c:v>
                </c:pt>
              </c:numCache>
            </c:numRef>
          </c:val>
        </c:ser>
        <c:ser>
          <c:idx val="2"/>
          <c:order val="2"/>
          <c:tx>
            <c:v>Begin Stage 2</c:v>
          </c:tx>
          <c:spPr>
            <a:noFill/>
            <a:ln w="25400">
              <a:noFill/>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3"/>
          <c:order val="3"/>
          <c:tx>
            <c:strRef>
              <c:f>'Blank Time Chart (2)'!$W$30:$X$30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4"/>
          <c:order val="4"/>
          <c:tx>
            <c:v>Begin Stage 3</c:v>
          </c:tx>
          <c:spPr>
            <a:noFill/>
            <a:ln w="25400">
              <a:noFill/>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5"/>
          <c:order val="5"/>
          <c:tx>
            <c:strRef>
              <c:f>'Blank Time Chart (2)'!$Y$30:$Z$30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6"/>
          <c:order val="6"/>
          <c:tx>
            <c:v>Begin Stage 4</c:v>
          </c:tx>
          <c:spPr>
            <a:noFill/>
            <a:ln w="25400">
              <a:noFill/>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7"/>
          <c:order val="7"/>
          <c:tx>
            <c:strRef>
              <c:f>'Blank Time Chart (2)'!$AA$30:$AB$30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0"/>
          <c:order val="8"/>
          <c:tx>
            <c:v>Begin Stage 5</c:v>
          </c:tx>
          <c:spPr>
            <a:noFill/>
            <a:ln w="25400">
              <a:noFill/>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21"/>
          <c:order val="9"/>
          <c:tx>
            <c:strRef>
              <c:f>'Blank Time Chart (2)'!$AC$30:$AD$30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8"/>
          <c:order val="10"/>
          <c:tx>
            <c:strRef>
              <c:f>'Blank Time Chart (2)'!$A$55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(2)'!$I$55</c:f>
              <c:numCache>
                <c:formatCode>0</c:formatCode>
                <c:ptCount val="1"/>
                <c:pt idx="0">
                  <c:v>0</c:v>
                </c:pt>
              </c:numCache>
            </c:numRef>
          </c:val>
        </c:ser>
        <c:ser>
          <c:idx val="9"/>
          <c:order val="11"/>
          <c:tx>
            <c:strRef>
              <c:f>'Blank Time Chart (2)'!$A$56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(2)'!$I$56</c:f>
              <c:numCache>
                <c:formatCode>0</c:formatCode>
                <c:ptCount val="1"/>
                <c:pt idx="0">
                  <c:v>0</c:v>
                </c:pt>
              </c:numCache>
            </c:numRef>
          </c:val>
        </c:ser>
        <c:ser>
          <c:idx val="10"/>
          <c:order val="12"/>
          <c:tx>
            <c:strRef>
              <c:f>'Blank Time Chart (2)'!$A$57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(2)'!$I$57</c:f>
              <c:numCache>
                <c:formatCode>0</c:formatCode>
                <c:ptCount val="1"/>
                <c:pt idx="0">
                  <c:v>0</c:v>
                </c:pt>
              </c:numCache>
            </c:numRef>
          </c:val>
        </c:ser>
        <c:ser>
          <c:idx val="11"/>
          <c:order val="13"/>
          <c:tx>
            <c:strRef>
              <c:f>'Blank Time Chart (2)'!$A$58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(2)'!$I$58</c:f>
              <c:numCache>
                <c:formatCode>0</c:formatCode>
                <c:ptCount val="1"/>
                <c:pt idx="0">
                  <c:v>0</c:v>
                </c:pt>
              </c:numCache>
            </c:numRef>
          </c:val>
        </c:ser>
        <c:ser>
          <c:idx val="12"/>
          <c:order val="14"/>
          <c:tx>
            <c:strRef>
              <c:f>'Blank Time Chart (2)'!$A$59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(2)'!$I$59</c:f>
              <c:numCache>
                <c:formatCode>0</c:formatCode>
                <c:ptCount val="1"/>
                <c:pt idx="0">
                  <c:v>0</c:v>
                </c:pt>
              </c:numCache>
            </c:numRef>
          </c:val>
        </c:ser>
        <c:ser>
          <c:idx val="13"/>
          <c:order val="15"/>
          <c:tx>
            <c:strRef>
              <c:f>'Blank Time Chart (2)'!$A$60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(2)'!$I$60</c:f>
              <c:numCache>
                <c:formatCode>0</c:formatCode>
                <c:ptCount val="1"/>
                <c:pt idx="0">
                  <c:v>0</c:v>
                </c:pt>
              </c:numCache>
            </c:numRef>
          </c:val>
        </c:ser>
        <c:ser>
          <c:idx val="14"/>
          <c:order val="16"/>
          <c:tx>
            <c:strRef>
              <c:f>'Blank Time Chart (2)'!$A$61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(2)'!$I$61</c:f>
              <c:numCache>
                <c:formatCode>0</c:formatCode>
                <c:ptCount val="1"/>
                <c:pt idx="0">
                  <c:v>0</c:v>
                </c:pt>
              </c:numCache>
            </c:numRef>
          </c:val>
        </c:ser>
        <c:ser>
          <c:idx val="15"/>
          <c:order val="17"/>
          <c:tx>
            <c:strRef>
              <c:f>'Blank Time Chart (2)'!$A$62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(2)'!$I$62</c:f>
              <c:numCache>
                <c:formatCode>0</c:formatCode>
                <c:ptCount val="1"/>
                <c:pt idx="0">
                  <c:v>0</c:v>
                </c:pt>
              </c:numCache>
            </c:numRef>
          </c:val>
        </c:ser>
        <c:ser>
          <c:idx val="16"/>
          <c:order val="18"/>
          <c:tx>
            <c:strRef>
              <c:f>'Blank Time Chart (2)'!$A$63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(2)'!$I$63</c:f>
              <c:numCache>
                <c:formatCode>0</c:formatCode>
                <c:ptCount val="1"/>
                <c:pt idx="0">
                  <c:v>7</c:v>
                </c:pt>
              </c:numCache>
            </c:numRef>
          </c:val>
        </c:ser>
        <c:ser>
          <c:idx val="17"/>
          <c:order val="19"/>
          <c:tx>
            <c:strRef>
              <c:f>'Blank Time Chart (2)'!$A$64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(2)'!$I$64</c:f>
              <c:numCache>
                <c:formatCode>0</c:formatCode>
                <c:ptCount val="1"/>
                <c:pt idx="0">
                  <c:v>15</c:v>
                </c:pt>
              </c:numCache>
            </c:numRef>
          </c:val>
        </c:ser>
        <c:ser>
          <c:idx val="18"/>
          <c:order val="20"/>
          <c:tx>
            <c:strRef>
              <c:f>'Blank Time Chart (2)'!$A$65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(2)'!$I$65</c:f>
              <c:numCache>
                <c:formatCode>0</c:formatCode>
                <c:ptCount val="1"/>
                <c:pt idx="0">
                  <c:v>8</c:v>
                </c:pt>
              </c:numCache>
            </c:numRef>
          </c:val>
        </c:ser>
        <c:ser>
          <c:idx val="19"/>
          <c:order val="21"/>
          <c:tx>
            <c:strRef>
              <c:f>'Blank Time Chart (2)'!$A$66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(2)'!$A$31:$B$51</c:f>
              <c:strCache>
                <c:ptCount val="13"/>
                <c:pt idx="1">
                  <c:v>01. Traffic Control</c:v>
                </c:pt>
                <c:pt idx="2">
                  <c:v>02. Construction Staking</c:v>
                </c:pt>
                <c:pt idx="3">
                  <c:v>03. Erosion Control</c:v>
                </c:pt>
                <c:pt idx="4">
                  <c:v>04. Common Excavation</c:v>
                </c:pt>
                <c:pt idx="5">
                  <c:v>05. Pulverize and relay</c:v>
                </c:pt>
                <c:pt idx="6">
                  <c:v>06. Base Aggregate Dense</c:v>
                </c:pt>
                <c:pt idx="7">
                  <c:v>07. Prep Foundation for Asphaltic Surface</c:v>
                </c:pt>
                <c:pt idx="8">
                  <c:v>08. HMA Pavement</c:v>
                </c:pt>
                <c:pt idx="9">
                  <c:v>09. Culvert Replacement</c:v>
                </c:pt>
                <c:pt idx="10">
                  <c:v>10. Pavement Marking</c:v>
                </c:pt>
                <c:pt idx="11">
                  <c:v>11. Seeding and Fertilizer</c:v>
                </c:pt>
                <c:pt idx="12">
                  <c:v>12. Finishing Roadway</c:v>
                </c:pt>
              </c:strCache>
            </c:strRef>
          </c:cat>
          <c:val>
            <c:numRef>
              <c:f>'Blank Time Chart (2)'!$I$66</c:f>
              <c:numCache>
                <c:formatCode>0</c:formatCode>
                <c:ptCount val="1"/>
                <c:pt idx="0">
                  <c:v>0</c:v>
                </c:pt>
              </c:numCache>
            </c:numRef>
          </c:val>
        </c:ser>
        <c:dLbls>
          <c:showLegendKey val="0"/>
          <c:showVal val="0"/>
          <c:showCatName val="0"/>
          <c:showSerName val="0"/>
          <c:showPercent val="0"/>
          <c:showBubbleSize val="0"/>
        </c:dLbls>
        <c:gapWidth val="0"/>
        <c:overlap val="100"/>
        <c:axId val="372464008"/>
        <c:axId val="372464400"/>
      </c:barChart>
      <c:catAx>
        <c:axId val="372464008"/>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464400"/>
        <c:crossesAt val="0"/>
        <c:auto val="0"/>
        <c:lblAlgn val="ctr"/>
        <c:lblOffset val="100"/>
        <c:tickLblSkip val="1"/>
        <c:tickMarkSkip val="1"/>
        <c:noMultiLvlLbl val="0"/>
      </c:catAx>
      <c:valAx>
        <c:axId val="372464400"/>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72464008"/>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47626</xdr:rowOff>
    </xdr:from>
    <xdr:to>
      <xdr:col>29</xdr:col>
      <xdr:colOff>433387</xdr:colOff>
      <xdr:row>28</xdr:row>
      <xdr:rowOff>23813</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roadwaystandards.dot.wi.gov/standards/fdm/19-10.pdf" TargetMode="External"/><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roadwaystandards.dot.wi.gov/standards/fdm/19-10-030att.pdf" TargetMode="External"/><Relationship Id="rId1" Type="http://schemas.openxmlformats.org/officeDocument/2006/relationships/hyperlink" Target="http://roadwaystandards.dot.wi.gov/standards/fdm/19-10-030att.pdf"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activeCell="A29" sqref="A29"/>
    </sheetView>
  </sheetViews>
  <sheetFormatPr defaultRowHeight="12.75" x14ac:dyDescent="0.2"/>
  <cols>
    <col min="1" max="1" width="129.85546875" style="63" customWidth="1"/>
    <col min="2" max="16384" width="9.140625" style="63"/>
  </cols>
  <sheetData>
    <row r="1" spans="1:1" ht="18" x14ac:dyDescent="0.25">
      <c r="A1" s="1" t="s">
        <v>79</v>
      </c>
    </row>
    <row r="3" spans="1:1" x14ac:dyDescent="0.2">
      <c r="A3" s="69" t="s">
        <v>99</v>
      </c>
    </row>
    <row r="5" spans="1:1" x14ac:dyDescent="0.2">
      <c r="A5" s="63" t="s">
        <v>89</v>
      </c>
    </row>
    <row r="6" spans="1:1" x14ac:dyDescent="0.2">
      <c r="A6" s="2" t="s">
        <v>95</v>
      </c>
    </row>
    <row r="7" spans="1:1" x14ac:dyDescent="0.2">
      <c r="A7" s="2" t="s">
        <v>96</v>
      </c>
    </row>
    <row r="8" spans="1:1" x14ac:dyDescent="0.2">
      <c r="A8" s="2" t="s">
        <v>97</v>
      </c>
    </row>
    <row r="9" spans="1:1" x14ac:dyDescent="0.2">
      <c r="A9" s="3" t="s">
        <v>104</v>
      </c>
    </row>
    <row r="10" spans="1:1" ht="25.5" customHeight="1" x14ac:dyDescent="0.2">
      <c r="A10" s="2" t="s">
        <v>98</v>
      </c>
    </row>
    <row r="11" spans="1:1" ht="25.5" x14ac:dyDescent="0.2">
      <c r="A11" s="2" t="s">
        <v>90</v>
      </c>
    </row>
    <row r="12" spans="1:1" ht="51" x14ac:dyDescent="0.2">
      <c r="A12" s="2" t="s">
        <v>100</v>
      </c>
    </row>
    <row r="13" spans="1:1" x14ac:dyDescent="0.2">
      <c r="A13" s="2" t="s">
        <v>91</v>
      </c>
    </row>
    <row r="14" spans="1:1" x14ac:dyDescent="0.2">
      <c r="A14" s="3" t="s">
        <v>103</v>
      </c>
    </row>
    <row r="15" spans="1:1" x14ac:dyDescent="0.2">
      <c r="A15" s="2" t="s">
        <v>92</v>
      </c>
    </row>
    <row r="16" spans="1:1" x14ac:dyDescent="0.2">
      <c r="A16" s="2" t="s">
        <v>93</v>
      </c>
    </row>
    <row r="17" spans="1:1" ht="25.5" x14ac:dyDescent="0.2">
      <c r="A17" s="2" t="s">
        <v>94</v>
      </c>
    </row>
    <row r="19" spans="1:1" x14ac:dyDescent="0.2">
      <c r="A19" s="2" t="s">
        <v>101</v>
      </c>
    </row>
    <row r="25" spans="1:1" x14ac:dyDescent="0.2">
      <c r="A25" s="68" t="s">
        <v>86</v>
      </c>
    </row>
    <row r="26" spans="1:1" x14ac:dyDescent="0.2">
      <c r="A26" s="63" t="s">
        <v>87</v>
      </c>
    </row>
    <row r="27" spans="1:1" x14ac:dyDescent="0.2">
      <c r="A27" s="63" t="s">
        <v>88</v>
      </c>
    </row>
    <row r="28" spans="1:1" x14ac:dyDescent="0.2">
      <c r="A28" s="63" t="s">
        <v>102</v>
      </c>
    </row>
  </sheetData>
  <sheetProtection password="9DE9" sheet="1" objects="1" scenarios="1"/>
  <hyperlinks>
    <hyperlink ref="A14" r:id="rId1" location="page=2"/>
    <hyperlink ref="A9" r:id="rId2" location="page=3"/>
    <hyperlink ref="A3" r:id="rId3" location="19-10-30"/>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2"/>
  <sheetViews>
    <sheetView showGridLines="0" tabSelected="1" topLeftCell="A16" zoomScale="80" zoomScaleNormal="80" zoomScalePageLayoutView="50" workbookViewId="0">
      <selection activeCell="AM37" sqref="AM37"/>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121" t="s">
        <v>78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row>
    <row r="2" spans="1:36" ht="10.5" customHeight="1" x14ac:dyDescent="0.2">
      <c r="A2" s="122" t="s">
        <v>106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99" t="s">
        <v>107</v>
      </c>
      <c r="C4" s="99"/>
      <c r="E4" s="5" t="s">
        <v>75</v>
      </c>
      <c r="F4" s="99" t="s">
        <v>108</v>
      </c>
      <c r="G4" s="99"/>
      <c r="H4" s="6"/>
      <c r="J4" s="5" t="s">
        <v>73</v>
      </c>
      <c r="K4" s="99" t="s">
        <v>110</v>
      </c>
      <c r="L4" s="99"/>
      <c r="M4" s="99"/>
      <c r="N4" s="99"/>
      <c r="O4" s="99"/>
      <c r="P4" s="99"/>
      <c r="Q4" s="99"/>
      <c r="R4" s="99"/>
      <c r="S4" s="99"/>
      <c r="T4" s="99"/>
      <c r="U4" s="99"/>
      <c r="V4" s="99"/>
      <c r="AA4" s="5" t="s">
        <v>71</v>
      </c>
      <c r="AB4" s="74">
        <v>42955</v>
      </c>
      <c r="AC4" s="74"/>
      <c r="AD4" s="74"/>
    </row>
    <row r="5" spans="1:36" x14ac:dyDescent="0.2">
      <c r="A5" s="5" t="s">
        <v>70</v>
      </c>
      <c r="B5" s="99" t="s">
        <v>137</v>
      </c>
      <c r="C5" s="99"/>
      <c r="D5" s="99"/>
      <c r="E5" s="5" t="s">
        <v>68</v>
      </c>
      <c r="F5" s="99" t="s">
        <v>109</v>
      </c>
      <c r="G5" s="99"/>
      <c r="J5" s="5" t="s">
        <v>66</v>
      </c>
      <c r="K5" s="99" t="s">
        <v>111</v>
      </c>
      <c r="L5" s="99"/>
      <c r="M5" s="99"/>
      <c r="N5" s="99"/>
      <c r="O5" s="99"/>
      <c r="P5" s="99"/>
      <c r="Q5" s="99"/>
      <c r="R5" s="99"/>
      <c r="S5" s="99"/>
      <c r="T5" s="99"/>
      <c r="U5" s="99"/>
      <c r="V5" s="99"/>
      <c r="AA5" s="5" t="s">
        <v>64</v>
      </c>
      <c r="AB5" s="74">
        <v>42996</v>
      </c>
      <c r="AC5" s="74"/>
      <c r="AD5" s="74"/>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20" t="s">
        <v>63</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row>
    <row r="30" spans="1:37" ht="15" customHeight="1" x14ac:dyDescent="0.2">
      <c r="A30" s="100" t="s">
        <v>62</v>
      </c>
      <c r="B30" s="101"/>
      <c r="C30" s="104" t="s">
        <v>61</v>
      </c>
      <c r="D30" s="105"/>
      <c r="E30" s="105"/>
      <c r="F30" s="105"/>
      <c r="G30" s="105"/>
      <c r="H30" s="106" t="s">
        <v>60</v>
      </c>
      <c r="I30" s="108" t="s">
        <v>59</v>
      </c>
      <c r="J30" s="110" t="s">
        <v>84</v>
      </c>
      <c r="K30" s="111"/>
      <c r="L30" s="114" t="s">
        <v>58</v>
      </c>
      <c r="M30" s="115"/>
      <c r="N30" s="115"/>
      <c r="O30" s="115"/>
      <c r="P30" s="115"/>
      <c r="Q30" s="115"/>
      <c r="R30" s="115"/>
      <c r="S30" s="115"/>
      <c r="T30" s="116"/>
      <c r="U30" s="97" t="s">
        <v>57</v>
      </c>
      <c r="V30" s="98"/>
      <c r="W30" s="97" t="s">
        <v>56</v>
      </c>
      <c r="X30" s="98"/>
      <c r="Y30" s="97" t="s">
        <v>55</v>
      </c>
      <c r="Z30" s="98"/>
      <c r="AA30" s="97" t="s">
        <v>54</v>
      </c>
      <c r="AB30" s="98"/>
      <c r="AC30" s="97" t="s">
        <v>53</v>
      </c>
      <c r="AD30" s="98"/>
      <c r="AJ30" s="7"/>
    </row>
    <row r="31" spans="1:37" ht="16.5" customHeight="1" x14ac:dyDescent="0.2">
      <c r="A31" s="102"/>
      <c r="B31" s="103"/>
      <c r="C31" s="9" t="str">
        <f>U30</f>
        <v>Stage 1</v>
      </c>
      <c r="D31" s="9" t="str">
        <f>W30</f>
        <v>Stage 2</v>
      </c>
      <c r="E31" s="9" t="str">
        <f>Y30</f>
        <v>Stage 3</v>
      </c>
      <c r="F31" s="9" t="str">
        <f>AA30</f>
        <v>Stage 4</v>
      </c>
      <c r="G31" s="10" t="str">
        <f>AC30</f>
        <v>Stage 5</v>
      </c>
      <c r="H31" s="107"/>
      <c r="I31" s="109"/>
      <c r="J31" s="112"/>
      <c r="K31" s="113"/>
      <c r="L31" s="117"/>
      <c r="M31" s="118"/>
      <c r="N31" s="118"/>
      <c r="O31" s="118"/>
      <c r="P31" s="118"/>
      <c r="Q31" s="118"/>
      <c r="R31" s="118"/>
      <c r="S31" s="118"/>
      <c r="T31" s="119"/>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95" t="s">
        <v>112</v>
      </c>
      <c r="B32" s="96"/>
      <c r="C32" s="17">
        <v>1</v>
      </c>
      <c r="D32" s="17"/>
      <c r="E32" s="17"/>
      <c r="F32" s="18"/>
      <c r="G32" s="17"/>
      <c r="H32" s="19">
        <f t="shared" ref="H32:H50" si="0">IF(AND(ISBLANK(C32),ISBLANK(D32),ISBLANK(E32),ISBLANK(F32),ISBLANK(G32)),"",SUM(C32:G32))</f>
        <v>1</v>
      </c>
      <c r="I32" s="20" t="s">
        <v>124</v>
      </c>
      <c r="J32" s="83">
        <v>3.4000000000000002E-2</v>
      </c>
      <c r="K32" s="84"/>
      <c r="L32" s="21">
        <f>IF(ISBLANK(C32),"",ROUNDUP(C32/$J32,0))</f>
        <v>30</v>
      </c>
      <c r="M32" s="22" t="s">
        <v>23</v>
      </c>
      <c r="N32" s="21" t="str">
        <f>IF(ISBLANK(D32),"",ROUNDUP(D32/$J32,0))</f>
        <v/>
      </c>
      <c r="O32" s="22" t="s">
        <v>23</v>
      </c>
      <c r="P32" s="21" t="str">
        <f>IF(ISBLANK(E32),"",ROUNDUP(E32/$J32,0))</f>
        <v/>
      </c>
      <c r="Q32" s="22" t="s">
        <v>23</v>
      </c>
      <c r="R32" s="21" t="str">
        <f>IF(ISBLANK(F32),"",ROUNDUP(F32/$J32,0))</f>
        <v/>
      </c>
      <c r="S32" s="22" t="s">
        <v>23</v>
      </c>
      <c r="T32" s="21" t="str">
        <f>IF(ISBLANK(G32),"",ROUNDUP(G32/$J32,0))</f>
        <v/>
      </c>
      <c r="U32" s="23">
        <v>0</v>
      </c>
      <c r="V32" s="24">
        <f>IF(ISBLANK(U32),"",U32+L32)</f>
        <v>30</v>
      </c>
      <c r="W32" s="25"/>
      <c r="X32" s="26" t="str">
        <f t="shared" ref="X32:X50" si="1">IF(ISBLANK(W32),"",W32+N32)</f>
        <v/>
      </c>
      <c r="Y32" s="25"/>
      <c r="Z32" s="26" t="str">
        <f t="shared" ref="Z32:Z50" si="2">IF(ISBLANK(Y32),"",Y32+P32)</f>
        <v/>
      </c>
      <c r="AA32" s="25"/>
      <c r="AB32" s="26" t="str">
        <f t="shared" ref="AB32:AB50" si="3">IF(ISBLANK(AA32),"",AA32+R32)</f>
        <v/>
      </c>
      <c r="AC32" s="25"/>
      <c r="AD32" s="26" t="str">
        <f t="shared" ref="AD32:AD50" si="4">IF(ISBLANK(AC32),"",AC32+T32)</f>
        <v/>
      </c>
      <c r="AE32" s="4" t="s">
        <v>46</v>
      </c>
      <c r="AG32" s="4">
        <f t="shared" ref="AG32:AG50" si="5">U32</f>
        <v>0</v>
      </c>
      <c r="AH32" s="27">
        <f t="shared" ref="AH32:AH50" si="6">IF(W32&gt;0,IF(V32="",W32,W32-V32),0)</f>
        <v>0</v>
      </c>
      <c r="AI32" s="27">
        <f>IF(Y32&gt;0,IF(X32="",IF(V32="",Y32,Y32-V32),Y32-X32),0)</f>
        <v>0</v>
      </c>
      <c r="AJ32" s="27">
        <f t="shared" ref="AJ32:AJ50" si="7">IF(AA32&gt;0,IF(Z32="",IF(X32="",IF(V32="",AA32,AA32-V32),AA32-X32),AA32-Z32),0)</f>
        <v>0</v>
      </c>
      <c r="AK32" s="4">
        <f t="shared" ref="AK32:AK50" si="8">IF(AC32&gt;0,IF(AB32="",IF(Z32="",IF(X32="",IF(V32="",AC32,AC32-V32),AC32-X32),AC32-Z32),AC32-AB32),0)</f>
        <v>0</v>
      </c>
    </row>
    <row r="33" spans="1:37" x14ac:dyDescent="0.2">
      <c r="A33" s="81" t="s">
        <v>113</v>
      </c>
      <c r="B33" s="82"/>
      <c r="C33" s="17">
        <v>13890</v>
      </c>
      <c r="D33" s="17"/>
      <c r="E33" s="17"/>
      <c r="F33" s="18"/>
      <c r="G33" s="28"/>
      <c r="H33" s="19">
        <f t="shared" si="0"/>
        <v>13890</v>
      </c>
      <c r="I33" s="20" t="s">
        <v>125</v>
      </c>
      <c r="J33" s="83">
        <v>10000</v>
      </c>
      <c r="K33" s="84"/>
      <c r="L33" s="21">
        <f t="shared" ref="L33:L50" si="9">IF(ISBLANK(C33),"",ROUNDUP(C33/$J33,0))</f>
        <v>2</v>
      </c>
      <c r="M33" s="22" t="s">
        <v>23</v>
      </c>
      <c r="N33" s="21" t="str">
        <f t="shared" ref="N33:N50" si="10">IF(ISBLANK(D33),"",ROUNDUP(D33/$J33,0))</f>
        <v/>
      </c>
      <c r="O33" s="22" t="s">
        <v>23</v>
      </c>
      <c r="P33" s="21" t="str">
        <f t="shared" ref="P33:P50" si="11">IF(ISBLANK(E33),"",ROUNDUP(E33/$J33,0))</f>
        <v/>
      </c>
      <c r="Q33" s="22" t="s">
        <v>23</v>
      </c>
      <c r="R33" s="21" t="str">
        <f t="shared" ref="R33:R50" si="12">IF(ISBLANK(F33),"",ROUNDUP(F33/$J33,0))</f>
        <v/>
      </c>
      <c r="S33" s="22" t="s">
        <v>23</v>
      </c>
      <c r="T33" s="21" t="str">
        <f t="shared" ref="T33:T50" si="13">IF(ISBLANK(G33),"",ROUNDUP(G33/$J33,0))</f>
        <v/>
      </c>
      <c r="U33" s="23">
        <v>0</v>
      </c>
      <c r="V33" s="24">
        <f t="shared" ref="V33:V50" si="14">IF(ISBLANK(U33),"",U33+L33)</f>
        <v>2</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0" si="15">IF(Y33&gt;0,IF(X33="",IF(V33="",Y33,Y33-V33),Y33-X33),0)</f>
        <v>0</v>
      </c>
      <c r="AJ33" s="27">
        <f t="shared" si="7"/>
        <v>0</v>
      </c>
      <c r="AK33" s="4">
        <f t="shared" si="8"/>
        <v>0</v>
      </c>
    </row>
    <row r="34" spans="1:37" x14ac:dyDescent="0.2">
      <c r="A34" s="81" t="s">
        <v>114</v>
      </c>
      <c r="B34" s="82"/>
      <c r="C34" s="17">
        <v>1</v>
      </c>
      <c r="D34" s="17"/>
      <c r="E34" s="17"/>
      <c r="F34" s="18"/>
      <c r="G34" s="28"/>
      <c r="H34" s="19">
        <f t="shared" si="0"/>
        <v>1</v>
      </c>
      <c r="I34" s="20" t="s">
        <v>124</v>
      </c>
      <c r="J34" s="83">
        <v>0.5</v>
      </c>
      <c r="K34" s="84"/>
      <c r="L34" s="21">
        <f t="shared" si="9"/>
        <v>2</v>
      </c>
      <c r="M34" s="22" t="s">
        <v>23</v>
      </c>
      <c r="N34" s="21" t="str">
        <f t="shared" si="10"/>
        <v/>
      </c>
      <c r="O34" s="22" t="s">
        <v>23</v>
      </c>
      <c r="P34" s="21" t="str">
        <f t="shared" si="11"/>
        <v/>
      </c>
      <c r="Q34" s="22" t="s">
        <v>23</v>
      </c>
      <c r="R34" s="21" t="str">
        <f t="shared" si="12"/>
        <v/>
      </c>
      <c r="S34" s="22" t="s">
        <v>23</v>
      </c>
      <c r="T34" s="21" t="str">
        <f t="shared" si="13"/>
        <v/>
      </c>
      <c r="U34" s="23">
        <v>1</v>
      </c>
      <c r="V34" s="24">
        <f t="shared" si="14"/>
        <v>3</v>
      </c>
      <c r="W34" s="25"/>
      <c r="X34" s="26" t="str">
        <f t="shared" si="1"/>
        <v/>
      </c>
      <c r="Y34" s="25"/>
      <c r="Z34" s="26" t="str">
        <f t="shared" si="2"/>
        <v/>
      </c>
      <c r="AA34" s="25"/>
      <c r="AB34" s="26" t="str">
        <f t="shared" si="3"/>
        <v/>
      </c>
      <c r="AC34" s="25"/>
      <c r="AD34" s="26" t="str">
        <f t="shared" si="4"/>
        <v/>
      </c>
      <c r="AG34" s="4">
        <f t="shared" si="5"/>
        <v>1</v>
      </c>
      <c r="AH34" s="27">
        <f t="shared" si="6"/>
        <v>0</v>
      </c>
      <c r="AI34" s="27">
        <f t="shared" si="15"/>
        <v>0</v>
      </c>
      <c r="AJ34" s="27">
        <f t="shared" si="7"/>
        <v>0</v>
      </c>
      <c r="AK34" s="4">
        <f t="shared" si="8"/>
        <v>0</v>
      </c>
    </row>
    <row r="35" spans="1:37" x14ac:dyDescent="0.2">
      <c r="A35" s="81" t="s">
        <v>115</v>
      </c>
      <c r="B35" s="82"/>
      <c r="C35" s="17">
        <v>3934</v>
      </c>
      <c r="D35" s="17"/>
      <c r="E35" s="17"/>
      <c r="F35" s="18"/>
      <c r="G35" s="28"/>
      <c r="H35" s="19">
        <f t="shared" si="0"/>
        <v>3934</v>
      </c>
      <c r="I35" s="20" t="s">
        <v>126</v>
      </c>
      <c r="J35" s="83">
        <v>1000</v>
      </c>
      <c r="K35" s="84"/>
      <c r="L35" s="21">
        <f t="shared" si="9"/>
        <v>4</v>
      </c>
      <c r="M35" s="22" t="s">
        <v>23</v>
      </c>
      <c r="N35" s="21" t="str">
        <f t="shared" si="10"/>
        <v/>
      </c>
      <c r="O35" s="22" t="s">
        <v>23</v>
      </c>
      <c r="P35" s="21" t="str">
        <f t="shared" si="11"/>
        <v/>
      </c>
      <c r="Q35" s="22" t="s">
        <v>23</v>
      </c>
      <c r="R35" s="21" t="str">
        <f t="shared" si="12"/>
        <v/>
      </c>
      <c r="S35" s="22" t="s">
        <v>23</v>
      </c>
      <c r="T35" s="21" t="str">
        <f t="shared" si="13"/>
        <v/>
      </c>
      <c r="U35" s="23">
        <f>V34</f>
        <v>3</v>
      </c>
      <c r="V35" s="24">
        <f t="shared" si="14"/>
        <v>7</v>
      </c>
      <c r="W35" s="25"/>
      <c r="X35" s="26" t="str">
        <f t="shared" si="1"/>
        <v/>
      </c>
      <c r="Y35" s="25"/>
      <c r="Z35" s="26" t="str">
        <f t="shared" si="2"/>
        <v/>
      </c>
      <c r="AA35" s="25"/>
      <c r="AB35" s="26" t="str">
        <f t="shared" si="3"/>
        <v/>
      </c>
      <c r="AC35" s="25"/>
      <c r="AD35" s="26" t="str">
        <f t="shared" si="4"/>
        <v/>
      </c>
      <c r="AG35" s="4">
        <f t="shared" si="5"/>
        <v>3</v>
      </c>
      <c r="AH35" s="27">
        <f t="shared" si="6"/>
        <v>0</v>
      </c>
      <c r="AI35" s="27">
        <f t="shared" si="15"/>
        <v>0</v>
      </c>
      <c r="AJ35" s="27">
        <f t="shared" si="7"/>
        <v>0</v>
      </c>
      <c r="AK35" s="4">
        <f t="shared" si="8"/>
        <v>0</v>
      </c>
    </row>
    <row r="36" spans="1:37" x14ac:dyDescent="0.2">
      <c r="A36" s="81" t="s">
        <v>131</v>
      </c>
      <c r="B36" s="82"/>
      <c r="C36" s="17">
        <v>2</v>
      </c>
      <c r="D36" s="17"/>
      <c r="E36" s="17"/>
      <c r="F36" s="18"/>
      <c r="G36" s="28"/>
      <c r="H36" s="19">
        <f t="shared" si="0"/>
        <v>2</v>
      </c>
      <c r="I36" s="20" t="s">
        <v>129</v>
      </c>
      <c r="J36" s="83">
        <v>1</v>
      </c>
      <c r="K36" s="84"/>
      <c r="L36" s="21">
        <f t="shared" si="9"/>
        <v>2</v>
      </c>
      <c r="M36" s="22" t="s">
        <v>23</v>
      </c>
      <c r="N36" s="21" t="str">
        <f t="shared" si="10"/>
        <v/>
      </c>
      <c r="O36" s="22" t="s">
        <v>23</v>
      </c>
      <c r="P36" s="21" t="str">
        <f t="shared" si="11"/>
        <v/>
      </c>
      <c r="Q36" s="22" t="s">
        <v>23</v>
      </c>
      <c r="R36" s="21" t="str">
        <f t="shared" si="12"/>
        <v/>
      </c>
      <c r="S36" s="22" t="s">
        <v>23</v>
      </c>
      <c r="T36" s="21" t="str">
        <f t="shared" si="13"/>
        <v/>
      </c>
      <c r="U36" s="23">
        <v>5</v>
      </c>
      <c r="V36" s="24">
        <f t="shared" si="14"/>
        <v>7</v>
      </c>
      <c r="W36" s="25"/>
      <c r="X36" s="26" t="str">
        <f t="shared" si="1"/>
        <v/>
      </c>
      <c r="Y36" s="25"/>
      <c r="Z36" s="26" t="str">
        <f t="shared" si="2"/>
        <v/>
      </c>
      <c r="AA36" s="25"/>
      <c r="AB36" s="26" t="str">
        <f t="shared" si="3"/>
        <v/>
      </c>
      <c r="AC36" s="25"/>
      <c r="AD36" s="26" t="str">
        <f t="shared" si="4"/>
        <v/>
      </c>
      <c r="AG36" s="4">
        <f t="shared" si="5"/>
        <v>5</v>
      </c>
      <c r="AH36" s="27">
        <f t="shared" si="6"/>
        <v>0</v>
      </c>
      <c r="AI36" s="27">
        <f t="shared" si="15"/>
        <v>0</v>
      </c>
      <c r="AJ36" s="27">
        <f t="shared" si="7"/>
        <v>0</v>
      </c>
      <c r="AK36" s="4">
        <f t="shared" si="8"/>
        <v>0</v>
      </c>
    </row>
    <row r="37" spans="1:37" x14ac:dyDescent="0.2">
      <c r="A37" s="81" t="s">
        <v>132</v>
      </c>
      <c r="B37" s="142"/>
      <c r="C37" s="17">
        <v>43185</v>
      </c>
      <c r="D37" s="17"/>
      <c r="E37" s="17"/>
      <c r="F37" s="18"/>
      <c r="G37" s="28"/>
      <c r="H37" s="19">
        <f t="shared" si="0"/>
        <v>43185</v>
      </c>
      <c r="I37" s="20" t="s">
        <v>127</v>
      </c>
      <c r="J37" s="83">
        <v>5000</v>
      </c>
      <c r="K37" s="84"/>
      <c r="L37" s="21">
        <f t="shared" si="9"/>
        <v>9</v>
      </c>
      <c r="M37" s="22" t="s">
        <v>23</v>
      </c>
      <c r="N37" s="21" t="str">
        <f t="shared" si="10"/>
        <v/>
      </c>
      <c r="O37" s="22" t="s">
        <v>23</v>
      </c>
      <c r="P37" s="21" t="str">
        <f t="shared" si="11"/>
        <v/>
      </c>
      <c r="Q37" s="22" t="s">
        <v>23</v>
      </c>
      <c r="R37" s="21" t="str">
        <f t="shared" si="12"/>
        <v/>
      </c>
      <c r="S37" s="22" t="s">
        <v>23</v>
      </c>
      <c r="T37" s="21" t="str">
        <f t="shared" si="13"/>
        <v/>
      </c>
      <c r="U37" s="23">
        <v>6</v>
      </c>
      <c r="V37" s="24">
        <f t="shared" si="14"/>
        <v>15</v>
      </c>
      <c r="W37" s="25"/>
      <c r="X37" s="26" t="str">
        <f t="shared" si="1"/>
        <v/>
      </c>
      <c r="Y37" s="25"/>
      <c r="Z37" s="26" t="str">
        <f t="shared" si="2"/>
        <v/>
      </c>
      <c r="AA37" s="25"/>
      <c r="AB37" s="26" t="str">
        <f t="shared" si="3"/>
        <v/>
      </c>
      <c r="AC37" s="25"/>
      <c r="AD37" s="26" t="str">
        <f t="shared" si="4"/>
        <v/>
      </c>
      <c r="AG37" s="4">
        <f t="shared" si="5"/>
        <v>6</v>
      </c>
      <c r="AH37" s="27">
        <f t="shared" si="6"/>
        <v>0</v>
      </c>
      <c r="AI37" s="27">
        <f t="shared" si="15"/>
        <v>0</v>
      </c>
      <c r="AJ37" s="27">
        <f t="shared" si="7"/>
        <v>0</v>
      </c>
      <c r="AK37" s="4">
        <f t="shared" si="8"/>
        <v>0</v>
      </c>
    </row>
    <row r="38" spans="1:37" x14ac:dyDescent="0.2">
      <c r="A38" s="81" t="s">
        <v>133</v>
      </c>
      <c r="B38" s="142"/>
      <c r="C38" s="17">
        <v>11050</v>
      </c>
      <c r="D38" s="17"/>
      <c r="E38" s="17"/>
      <c r="F38" s="18"/>
      <c r="G38" s="28"/>
      <c r="H38" s="19">
        <f t="shared" si="0"/>
        <v>11050</v>
      </c>
      <c r="I38" s="20" t="s">
        <v>128</v>
      </c>
      <c r="J38" s="83">
        <v>3000</v>
      </c>
      <c r="K38" s="84"/>
      <c r="L38" s="21">
        <f t="shared" si="9"/>
        <v>4</v>
      </c>
      <c r="M38" s="22" t="s">
        <v>23</v>
      </c>
      <c r="N38" s="21" t="str">
        <f t="shared" si="10"/>
        <v/>
      </c>
      <c r="O38" s="22" t="s">
        <v>23</v>
      </c>
      <c r="P38" s="21" t="str">
        <f t="shared" si="11"/>
        <v/>
      </c>
      <c r="Q38" s="22" t="s">
        <v>23</v>
      </c>
      <c r="R38" s="21" t="str">
        <f t="shared" si="12"/>
        <v/>
      </c>
      <c r="S38" s="22" t="s">
        <v>23</v>
      </c>
      <c r="T38" s="21" t="str">
        <f t="shared" si="13"/>
        <v/>
      </c>
      <c r="U38" s="23">
        <f>V37-2</f>
        <v>13</v>
      </c>
      <c r="V38" s="24">
        <f t="shared" si="14"/>
        <v>17</v>
      </c>
      <c r="W38" s="25"/>
      <c r="X38" s="26" t="str">
        <f t="shared" si="1"/>
        <v/>
      </c>
      <c r="Y38" s="25"/>
      <c r="Z38" s="26" t="str">
        <f t="shared" si="2"/>
        <v/>
      </c>
      <c r="AA38" s="25"/>
      <c r="AB38" s="26" t="str">
        <f t="shared" si="3"/>
        <v/>
      </c>
      <c r="AC38" s="25"/>
      <c r="AD38" s="26" t="str">
        <f t="shared" si="4"/>
        <v/>
      </c>
      <c r="AG38" s="4">
        <f t="shared" si="5"/>
        <v>13</v>
      </c>
      <c r="AH38" s="27">
        <f t="shared" si="6"/>
        <v>0</v>
      </c>
      <c r="AI38" s="27">
        <f t="shared" si="15"/>
        <v>0</v>
      </c>
      <c r="AJ38" s="27">
        <f t="shared" si="7"/>
        <v>0</v>
      </c>
      <c r="AK38" s="4">
        <f t="shared" si="8"/>
        <v>0</v>
      </c>
    </row>
    <row r="39" spans="1:37" ht="27" customHeight="1" x14ac:dyDescent="0.2">
      <c r="A39" s="143" t="s">
        <v>134</v>
      </c>
      <c r="B39" s="144"/>
      <c r="C39" s="145">
        <v>1</v>
      </c>
      <c r="D39" s="145"/>
      <c r="E39" s="145"/>
      <c r="F39" s="146"/>
      <c r="G39" s="147"/>
      <c r="H39" s="148">
        <f t="shared" si="0"/>
        <v>1</v>
      </c>
      <c r="I39" s="149" t="s">
        <v>124</v>
      </c>
      <c r="J39" s="150">
        <v>0.5</v>
      </c>
      <c r="K39" s="151"/>
      <c r="L39" s="152">
        <f t="shared" si="9"/>
        <v>2</v>
      </c>
      <c r="M39" s="153" t="s">
        <v>23</v>
      </c>
      <c r="N39" s="152" t="str">
        <f t="shared" si="10"/>
        <v/>
      </c>
      <c r="O39" s="153" t="s">
        <v>23</v>
      </c>
      <c r="P39" s="152" t="str">
        <f t="shared" si="11"/>
        <v/>
      </c>
      <c r="Q39" s="153" t="s">
        <v>23</v>
      </c>
      <c r="R39" s="152" t="str">
        <f t="shared" si="12"/>
        <v/>
      </c>
      <c r="S39" s="153" t="s">
        <v>23</v>
      </c>
      <c r="T39" s="152" t="str">
        <f t="shared" si="13"/>
        <v/>
      </c>
      <c r="U39" s="154">
        <v>17</v>
      </c>
      <c r="V39" s="155">
        <f t="shared" si="14"/>
        <v>19</v>
      </c>
      <c r="W39" s="25"/>
      <c r="X39" s="26" t="str">
        <f t="shared" si="1"/>
        <v/>
      </c>
      <c r="Y39" s="25"/>
      <c r="Z39" s="26" t="str">
        <f t="shared" si="2"/>
        <v/>
      </c>
      <c r="AA39" s="25"/>
      <c r="AB39" s="26" t="str">
        <f t="shared" si="3"/>
        <v/>
      </c>
      <c r="AC39" s="25"/>
      <c r="AD39" s="26" t="str">
        <f t="shared" si="4"/>
        <v/>
      </c>
      <c r="AG39" s="4">
        <f t="shared" si="5"/>
        <v>17</v>
      </c>
      <c r="AH39" s="27">
        <f t="shared" si="6"/>
        <v>0</v>
      </c>
      <c r="AI39" s="27">
        <f t="shared" si="15"/>
        <v>0</v>
      </c>
      <c r="AJ39" s="27">
        <f t="shared" si="7"/>
        <v>0</v>
      </c>
      <c r="AK39" s="4">
        <f t="shared" si="8"/>
        <v>0</v>
      </c>
    </row>
    <row r="40" spans="1:37" x14ac:dyDescent="0.2">
      <c r="A40" s="81" t="s">
        <v>135</v>
      </c>
      <c r="B40" s="142"/>
      <c r="C40" s="17">
        <v>3190</v>
      </c>
      <c r="D40" s="17"/>
      <c r="E40" s="17"/>
      <c r="F40" s="18"/>
      <c r="G40" s="28"/>
      <c r="H40" s="19">
        <f t="shared" si="0"/>
        <v>3190</v>
      </c>
      <c r="I40" s="20" t="s">
        <v>128</v>
      </c>
      <c r="J40" s="83">
        <v>1500</v>
      </c>
      <c r="K40" s="84"/>
      <c r="L40" s="21">
        <f t="shared" si="9"/>
        <v>3</v>
      </c>
      <c r="M40" s="22" t="s">
        <v>23</v>
      </c>
      <c r="N40" s="21" t="str">
        <f t="shared" si="10"/>
        <v/>
      </c>
      <c r="O40" s="22" t="s">
        <v>23</v>
      </c>
      <c r="P40" s="21" t="str">
        <f t="shared" si="11"/>
        <v/>
      </c>
      <c r="Q40" s="22" t="s">
        <v>23</v>
      </c>
      <c r="R40" s="21" t="str">
        <f t="shared" si="12"/>
        <v/>
      </c>
      <c r="S40" s="22" t="s">
        <v>23</v>
      </c>
      <c r="T40" s="21" t="str">
        <f t="shared" si="13"/>
        <v/>
      </c>
      <c r="U40" s="23">
        <f t="shared" ref="U40:U43" si="16">V39</f>
        <v>19</v>
      </c>
      <c r="V40" s="24">
        <f t="shared" si="14"/>
        <v>22</v>
      </c>
      <c r="W40" s="25"/>
      <c r="X40" s="26" t="str">
        <f t="shared" si="1"/>
        <v/>
      </c>
      <c r="Y40" s="25"/>
      <c r="Z40" s="26" t="str">
        <f t="shared" si="2"/>
        <v/>
      </c>
      <c r="AA40" s="25"/>
      <c r="AB40" s="26" t="str">
        <f t="shared" si="3"/>
        <v/>
      </c>
      <c r="AC40" s="25"/>
      <c r="AD40" s="26" t="str">
        <f t="shared" si="4"/>
        <v/>
      </c>
      <c r="AG40" s="4">
        <f t="shared" si="5"/>
        <v>19</v>
      </c>
      <c r="AH40" s="27">
        <f t="shared" si="6"/>
        <v>0</v>
      </c>
      <c r="AI40" s="27">
        <f t="shared" si="15"/>
        <v>0</v>
      </c>
      <c r="AJ40" s="27">
        <f t="shared" si="7"/>
        <v>0</v>
      </c>
      <c r="AK40" s="4">
        <f t="shared" si="8"/>
        <v>0</v>
      </c>
    </row>
    <row r="41" spans="1:37" x14ac:dyDescent="0.2">
      <c r="A41" s="81" t="s">
        <v>121</v>
      </c>
      <c r="B41" s="142"/>
      <c r="C41" s="17">
        <v>41640</v>
      </c>
      <c r="D41" s="17"/>
      <c r="E41" s="17"/>
      <c r="F41" s="18"/>
      <c r="G41" s="28"/>
      <c r="H41" s="19">
        <f t="shared" si="0"/>
        <v>41640</v>
      </c>
      <c r="I41" s="20" t="s">
        <v>125</v>
      </c>
      <c r="J41" s="83">
        <v>21000</v>
      </c>
      <c r="K41" s="84"/>
      <c r="L41" s="21">
        <f t="shared" si="9"/>
        <v>2</v>
      </c>
      <c r="M41" s="22" t="s">
        <v>23</v>
      </c>
      <c r="N41" s="21" t="str">
        <f t="shared" si="10"/>
        <v/>
      </c>
      <c r="O41" s="22" t="s">
        <v>23</v>
      </c>
      <c r="P41" s="21" t="str">
        <f t="shared" si="11"/>
        <v/>
      </c>
      <c r="Q41" s="22" t="s">
        <v>23</v>
      </c>
      <c r="R41" s="21" t="str">
        <f t="shared" si="12"/>
        <v/>
      </c>
      <c r="S41" s="22" t="s">
        <v>23</v>
      </c>
      <c r="T41" s="21" t="str">
        <f t="shared" si="13"/>
        <v/>
      </c>
      <c r="U41" s="23">
        <f>V40</f>
        <v>22</v>
      </c>
      <c r="V41" s="24">
        <f t="shared" si="14"/>
        <v>24</v>
      </c>
      <c r="W41" s="25"/>
      <c r="X41" s="26" t="str">
        <f t="shared" si="1"/>
        <v/>
      </c>
      <c r="Y41" s="25"/>
      <c r="Z41" s="26" t="str">
        <f t="shared" si="2"/>
        <v/>
      </c>
      <c r="AA41" s="25"/>
      <c r="AB41" s="26" t="str">
        <f t="shared" si="3"/>
        <v/>
      </c>
      <c r="AC41" s="25"/>
      <c r="AD41" s="26" t="str">
        <f t="shared" si="4"/>
        <v/>
      </c>
      <c r="AG41" s="4">
        <f t="shared" si="5"/>
        <v>22</v>
      </c>
      <c r="AH41" s="27">
        <f t="shared" si="6"/>
        <v>0</v>
      </c>
      <c r="AI41" s="27">
        <f t="shared" si="15"/>
        <v>0</v>
      </c>
      <c r="AJ41" s="27">
        <f t="shared" si="7"/>
        <v>0</v>
      </c>
      <c r="AK41" s="4">
        <f t="shared" si="8"/>
        <v>0</v>
      </c>
    </row>
    <row r="42" spans="1:37" x14ac:dyDescent="0.2">
      <c r="A42" s="81" t="s">
        <v>122</v>
      </c>
      <c r="B42" s="142"/>
      <c r="C42" s="17">
        <v>39280</v>
      </c>
      <c r="D42" s="17"/>
      <c r="E42" s="17"/>
      <c r="F42" s="18"/>
      <c r="G42" s="28"/>
      <c r="H42" s="19">
        <f t="shared" si="0"/>
        <v>39280</v>
      </c>
      <c r="I42" s="29" t="s">
        <v>127</v>
      </c>
      <c r="J42" s="83">
        <v>20000</v>
      </c>
      <c r="K42" s="84"/>
      <c r="L42" s="21">
        <f t="shared" si="9"/>
        <v>2</v>
      </c>
      <c r="M42" s="22" t="s">
        <v>23</v>
      </c>
      <c r="N42" s="21" t="str">
        <f t="shared" si="10"/>
        <v/>
      </c>
      <c r="O42" s="22" t="s">
        <v>23</v>
      </c>
      <c r="P42" s="21" t="str">
        <f t="shared" si="11"/>
        <v/>
      </c>
      <c r="Q42" s="22" t="s">
        <v>23</v>
      </c>
      <c r="R42" s="21" t="str">
        <f t="shared" si="12"/>
        <v/>
      </c>
      <c r="S42" s="22" t="s">
        <v>23</v>
      </c>
      <c r="T42" s="21" t="str">
        <f t="shared" si="13"/>
        <v/>
      </c>
      <c r="U42" s="23">
        <f>V41</f>
        <v>24</v>
      </c>
      <c r="V42" s="24">
        <f t="shared" si="14"/>
        <v>26</v>
      </c>
      <c r="W42" s="25"/>
      <c r="X42" s="26" t="str">
        <f t="shared" si="1"/>
        <v/>
      </c>
      <c r="Y42" s="25"/>
      <c r="Z42" s="26" t="str">
        <f t="shared" si="2"/>
        <v/>
      </c>
      <c r="AA42" s="25"/>
      <c r="AB42" s="26" t="str">
        <f t="shared" si="3"/>
        <v/>
      </c>
      <c r="AC42" s="25"/>
      <c r="AD42" s="26" t="str">
        <f t="shared" si="4"/>
        <v/>
      </c>
      <c r="AG42" s="4">
        <f t="shared" si="5"/>
        <v>24</v>
      </c>
      <c r="AH42" s="27">
        <f t="shared" si="6"/>
        <v>0</v>
      </c>
      <c r="AI42" s="27">
        <f t="shared" si="15"/>
        <v>0</v>
      </c>
      <c r="AJ42" s="27">
        <f t="shared" si="7"/>
        <v>0</v>
      </c>
      <c r="AK42" s="4">
        <f t="shared" si="8"/>
        <v>0</v>
      </c>
    </row>
    <row r="43" spans="1:37" x14ac:dyDescent="0.2">
      <c r="A43" s="81" t="s">
        <v>123</v>
      </c>
      <c r="B43" s="142"/>
      <c r="C43" s="17">
        <v>1</v>
      </c>
      <c r="D43" s="17"/>
      <c r="E43" s="17"/>
      <c r="F43" s="18"/>
      <c r="G43" s="28"/>
      <c r="H43" s="19">
        <f t="shared" si="0"/>
        <v>1</v>
      </c>
      <c r="I43" s="29" t="s">
        <v>129</v>
      </c>
      <c r="J43" s="83">
        <v>1</v>
      </c>
      <c r="K43" s="84"/>
      <c r="L43" s="21">
        <f t="shared" si="9"/>
        <v>1</v>
      </c>
      <c r="M43" s="22" t="s">
        <v>23</v>
      </c>
      <c r="N43" s="21" t="str">
        <f t="shared" si="10"/>
        <v/>
      </c>
      <c r="O43" s="22" t="s">
        <v>23</v>
      </c>
      <c r="P43" s="21" t="str">
        <f t="shared" si="11"/>
        <v/>
      </c>
      <c r="Q43" s="22" t="s">
        <v>23</v>
      </c>
      <c r="R43" s="21" t="str">
        <f t="shared" si="12"/>
        <v/>
      </c>
      <c r="S43" s="22" t="s">
        <v>23</v>
      </c>
      <c r="T43" s="21" t="str">
        <f t="shared" si="13"/>
        <v/>
      </c>
      <c r="U43" s="23">
        <f t="shared" si="16"/>
        <v>26</v>
      </c>
      <c r="V43" s="24">
        <f t="shared" si="14"/>
        <v>27</v>
      </c>
      <c r="W43" s="25"/>
      <c r="X43" s="26" t="str">
        <f t="shared" si="1"/>
        <v/>
      </c>
      <c r="Y43" s="25"/>
      <c r="Z43" s="26" t="str">
        <f t="shared" si="2"/>
        <v/>
      </c>
      <c r="AA43" s="25"/>
      <c r="AB43" s="26" t="str">
        <f t="shared" si="3"/>
        <v/>
      </c>
      <c r="AC43" s="25"/>
      <c r="AD43" s="26" t="str">
        <f t="shared" si="4"/>
        <v/>
      </c>
      <c r="AG43" s="4">
        <f t="shared" si="5"/>
        <v>26</v>
      </c>
      <c r="AH43" s="27">
        <f t="shared" si="6"/>
        <v>0</v>
      </c>
      <c r="AI43" s="27">
        <f t="shared" si="15"/>
        <v>0</v>
      </c>
      <c r="AJ43" s="27">
        <f t="shared" si="7"/>
        <v>0</v>
      </c>
      <c r="AK43" s="4">
        <f t="shared" si="8"/>
        <v>0</v>
      </c>
    </row>
    <row r="44" spans="1:37" x14ac:dyDescent="0.2">
      <c r="A44" s="81"/>
      <c r="B44" s="142"/>
      <c r="C44" s="17"/>
      <c r="D44" s="17"/>
      <c r="E44" s="17"/>
      <c r="F44" s="18"/>
      <c r="G44" s="28"/>
      <c r="H44" s="19" t="str">
        <f t="shared" si="0"/>
        <v/>
      </c>
      <c r="I44" s="29"/>
      <c r="J44" s="83"/>
      <c r="K44" s="84"/>
      <c r="L44" s="21" t="str">
        <f t="shared" si="9"/>
        <v/>
      </c>
      <c r="M44" s="22" t="s">
        <v>23</v>
      </c>
      <c r="N44" s="21" t="str">
        <f t="shared" si="10"/>
        <v/>
      </c>
      <c r="O44" s="22" t="s">
        <v>23</v>
      </c>
      <c r="P44" s="21" t="str">
        <f t="shared" si="11"/>
        <v/>
      </c>
      <c r="Q44" s="22" t="s">
        <v>23</v>
      </c>
      <c r="R44" s="21" t="str">
        <f t="shared" si="12"/>
        <v/>
      </c>
      <c r="S44" s="22" t="s">
        <v>23</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
      <c r="A45" s="81"/>
      <c r="B45" s="82"/>
      <c r="C45" s="17"/>
      <c r="D45" s="17"/>
      <c r="E45" s="17"/>
      <c r="F45" s="18"/>
      <c r="G45" s="28"/>
      <c r="H45" s="19" t="str">
        <f t="shared" si="0"/>
        <v/>
      </c>
      <c r="I45" s="29"/>
      <c r="J45" s="83"/>
      <c r="K45" s="84"/>
      <c r="L45" s="21" t="str">
        <f t="shared" si="9"/>
        <v/>
      </c>
      <c r="M45" s="22" t="s">
        <v>23</v>
      </c>
      <c r="N45" s="21" t="str">
        <f t="shared" si="10"/>
        <v/>
      </c>
      <c r="O45" s="22" t="s">
        <v>23</v>
      </c>
      <c r="P45" s="21" t="str">
        <f t="shared" si="11"/>
        <v/>
      </c>
      <c r="Q45" s="22" t="s">
        <v>23</v>
      </c>
      <c r="R45" s="21" t="str">
        <f t="shared" si="12"/>
        <v/>
      </c>
      <c r="S45" s="22" t="s">
        <v>23</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
      <c r="A46" s="93"/>
      <c r="B46" s="94"/>
      <c r="C46" s="17"/>
      <c r="D46" s="17"/>
      <c r="E46" s="17"/>
      <c r="F46" s="18"/>
      <c r="G46" s="28"/>
      <c r="H46" s="19" t="str">
        <f t="shared" si="0"/>
        <v/>
      </c>
      <c r="I46" s="20"/>
      <c r="J46" s="83"/>
      <c r="K46" s="84"/>
      <c r="L46" s="21" t="str">
        <f t="shared" si="9"/>
        <v/>
      </c>
      <c r="M46" s="22" t="s">
        <v>23</v>
      </c>
      <c r="N46" s="21" t="str">
        <f t="shared" si="10"/>
        <v/>
      </c>
      <c r="O46" s="22" t="s">
        <v>23</v>
      </c>
      <c r="P46" s="21" t="str">
        <f t="shared" si="11"/>
        <v/>
      </c>
      <c r="Q46" s="22" t="s">
        <v>23</v>
      </c>
      <c r="R46" s="21" t="str">
        <f t="shared" si="12"/>
        <v/>
      </c>
      <c r="S46" s="22" t="s">
        <v>23</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
      <c r="A47" s="81"/>
      <c r="B47" s="82"/>
      <c r="C47" s="17"/>
      <c r="D47" s="17"/>
      <c r="E47" s="17"/>
      <c r="F47" s="18"/>
      <c r="G47" s="28"/>
      <c r="H47" s="19" t="str">
        <f t="shared" si="0"/>
        <v/>
      </c>
      <c r="I47" s="30"/>
      <c r="J47" s="83"/>
      <c r="K47" s="84"/>
      <c r="L47" s="21" t="str">
        <f t="shared" si="9"/>
        <v/>
      </c>
      <c r="M47" s="22" t="s">
        <v>23</v>
      </c>
      <c r="N47" s="21" t="str">
        <f t="shared" si="10"/>
        <v/>
      </c>
      <c r="O47" s="22" t="s">
        <v>23</v>
      </c>
      <c r="P47" s="21" t="str">
        <f t="shared" si="11"/>
        <v/>
      </c>
      <c r="Q47" s="22" t="s">
        <v>23</v>
      </c>
      <c r="R47" s="21" t="str">
        <f t="shared" si="12"/>
        <v/>
      </c>
      <c r="S47" s="22" t="s">
        <v>23</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
      <c r="A48" s="81"/>
      <c r="B48" s="82"/>
      <c r="C48" s="17"/>
      <c r="D48" s="17"/>
      <c r="E48" s="17"/>
      <c r="F48" s="18"/>
      <c r="G48" s="28"/>
      <c r="H48" s="19" t="str">
        <f t="shared" si="0"/>
        <v/>
      </c>
      <c r="I48" s="30"/>
      <c r="J48" s="83"/>
      <c r="K48" s="84"/>
      <c r="L48" s="21" t="str">
        <f t="shared" si="9"/>
        <v/>
      </c>
      <c r="M48" s="22" t="s">
        <v>23</v>
      </c>
      <c r="N48" s="21" t="str">
        <f t="shared" si="10"/>
        <v/>
      </c>
      <c r="O48" s="22" t="s">
        <v>23</v>
      </c>
      <c r="P48" s="21" t="str">
        <f t="shared" si="11"/>
        <v/>
      </c>
      <c r="Q48" s="22" t="s">
        <v>23</v>
      </c>
      <c r="R48" s="21" t="str">
        <f t="shared" si="12"/>
        <v/>
      </c>
      <c r="S48" s="22" t="s">
        <v>23</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
      <c r="A49" s="81"/>
      <c r="B49" s="82"/>
      <c r="C49" s="17"/>
      <c r="D49" s="17"/>
      <c r="E49" s="17"/>
      <c r="F49" s="18"/>
      <c r="G49" s="28"/>
      <c r="H49" s="19" t="str">
        <f t="shared" si="0"/>
        <v/>
      </c>
      <c r="I49" s="30"/>
      <c r="J49" s="83"/>
      <c r="K49" s="84"/>
      <c r="L49" s="21" t="str">
        <f t="shared" si="9"/>
        <v/>
      </c>
      <c r="M49" s="22" t="s">
        <v>23</v>
      </c>
      <c r="N49" s="21" t="str">
        <f t="shared" si="10"/>
        <v/>
      </c>
      <c r="O49" s="22" t="s">
        <v>23</v>
      </c>
      <c r="P49" s="21" t="str">
        <f t="shared" si="11"/>
        <v/>
      </c>
      <c r="Q49" s="22" t="s">
        <v>23</v>
      </c>
      <c r="R49" s="21" t="str">
        <f t="shared" si="12"/>
        <v/>
      </c>
      <c r="S49" s="22" t="s">
        <v>23</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
      <c r="A50" s="85"/>
      <c r="B50" s="86"/>
      <c r="C50" s="17"/>
      <c r="D50" s="17"/>
      <c r="E50" s="17"/>
      <c r="F50" s="18"/>
      <c r="G50" s="28"/>
      <c r="H50" s="19" t="str">
        <f t="shared" si="0"/>
        <v/>
      </c>
      <c r="I50" s="20"/>
      <c r="J50" s="83"/>
      <c r="K50" s="84"/>
      <c r="L50" s="21" t="str">
        <f t="shared" si="9"/>
        <v/>
      </c>
      <c r="M50" s="22" t="s">
        <v>23</v>
      </c>
      <c r="N50" s="21" t="str">
        <f t="shared" si="10"/>
        <v/>
      </c>
      <c r="O50" s="22" t="s">
        <v>23</v>
      </c>
      <c r="P50" s="21" t="str">
        <f t="shared" si="11"/>
        <v/>
      </c>
      <c r="Q50" s="22" t="s">
        <v>23</v>
      </c>
      <c r="R50" s="21" t="str">
        <f t="shared" si="12"/>
        <v/>
      </c>
      <c r="S50" s="22" t="s">
        <v>23</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
      <c r="A51" s="31"/>
      <c r="J51" s="4"/>
    </row>
    <row r="52" spans="1:37" ht="19.5" customHeight="1" x14ac:dyDescent="0.25">
      <c r="A52" s="32"/>
      <c r="B52" s="87" t="s">
        <v>22</v>
      </c>
      <c r="C52" s="88"/>
      <c r="D52" s="87" t="s">
        <v>21</v>
      </c>
      <c r="E52" s="89"/>
      <c r="F52" s="89"/>
      <c r="G52" s="33" t="s">
        <v>20</v>
      </c>
      <c r="H52" s="90" t="s">
        <v>83</v>
      </c>
      <c r="I52" s="91"/>
      <c r="J52" s="92"/>
      <c r="K52" s="34"/>
      <c r="L52" s="35"/>
      <c r="M52" s="35"/>
      <c r="O52" s="36"/>
      <c r="P52" s="36"/>
      <c r="X52" s="78" t="s">
        <v>19</v>
      </c>
      <c r="Y52" s="78"/>
      <c r="Z52" s="78"/>
      <c r="AA52" s="78"/>
      <c r="AB52" s="78"/>
      <c r="AC52" s="78"/>
      <c r="AD52" s="78"/>
    </row>
    <row r="53" spans="1:37" ht="12.75" customHeight="1" x14ac:dyDescent="0.2">
      <c r="A53" s="37" t="s">
        <v>13</v>
      </c>
      <c r="B53" s="66" t="s">
        <v>18</v>
      </c>
      <c r="C53" s="66" t="s">
        <v>17</v>
      </c>
      <c r="D53" s="38" t="s">
        <v>13</v>
      </c>
      <c r="E53" s="39" t="s">
        <v>12</v>
      </c>
      <c r="F53" s="33" t="s">
        <v>16</v>
      </c>
      <c r="G53" s="40" t="s">
        <v>15</v>
      </c>
      <c r="H53" s="40" t="s">
        <v>14</v>
      </c>
      <c r="I53" s="66" t="s">
        <v>13</v>
      </c>
      <c r="J53" s="38" t="s">
        <v>12</v>
      </c>
      <c r="K53" s="41"/>
      <c r="L53" s="35"/>
      <c r="M53" s="35"/>
      <c r="X53" s="79"/>
      <c r="Y53" s="80"/>
      <c r="Z53" s="80"/>
      <c r="AA53" s="80"/>
      <c r="AB53" s="80"/>
      <c r="AC53" s="80"/>
      <c r="AD53" s="80"/>
    </row>
    <row r="54" spans="1:37" x14ac:dyDescent="0.2">
      <c r="A54" s="25"/>
      <c r="B54" s="42"/>
      <c r="C54" s="42"/>
      <c r="D54" s="43">
        <f t="shared" ref="D54:D65" si="17">IF(AND(B54&gt;0,C54&gt;0),((C54+1)-B54),0)</f>
        <v>0</v>
      </c>
      <c r="E54" s="44">
        <f>D54</f>
        <v>0</v>
      </c>
      <c r="F54" s="45"/>
      <c r="G54" s="46">
        <f t="shared" ref="G54:G65" si="18">NETWORKDAYS(B54,C54)-F54</f>
        <v>0</v>
      </c>
      <c r="H54" s="45">
        <v>0</v>
      </c>
      <c r="I54" s="47">
        <f t="shared" ref="I54:I65" si="19">ROUND(IF(G54&gt;0,G54*H54*0.01,0),0)</f>
        <v>0</v>
      </c>
      <c r="J54" s="43">
        <f>I54</f>
        <v>0</v>
      </c>
      <c r="K54" s="41"/>
      <c r="L54" s="41"/>
      <c r="M54" s="41"/>
      <c r="X54" s="80"/>
      <c r="Y54" s="80"/>
      <c r="Z54" s="80"/>
      <c r="AA54" s="80"/>
      <c r="AB54" s="80"/>
      <c r="AC54" s="80"/>
      <c r="AD54" s="80"/>
    </row>
    <row r="55" spans="1:37" x14ac:dyDescent="0.2">
      <c r="A55" s="25"/>
      <c r="B55" s="42"/>
      <c r="C55" s="42"/>
      <c r="D55" s="43">
        <f t="shared" si="17"/>
        <v>0</v>
      </c>
      <c r="E55" s="44">
        <f t="shared" ref="E55:E65" si="20">E54+D55</f>
        <v>0</v>
      </c>
      <c r="F55" s="45"/>
      <c r="G55" s="46">
        <f t="shared" si="18"/>
        <v>0</v>
      </c>
      <c r="H55" s="45">
        <v>0</v>
      </c>
      <c r="I55" s="47">
        <f t="shared" si="19"/>
        <v>0</v>
      </c>
      <c r="J55" s="43">
        <f t="shared" ref="J55:J65" si="21">J54+I55</f>
        <v>0</v>
      </c>
      <c r="K55" s="41"/>
      <c r="L55" s="41"/>
      <c r="M55" s="41"/>
      <c r="X55" s="80"/>
      <c r="Y55" s="80"/>
      <c r="Z55" s="80"/>
      <c r="AA55" s="80"/>
      <c r="AB55" s="80"/>
      <c r="AC55" s="80"/>
      <c r="AD55" s="80"/>
    </row>
    <row r="56" spans="1:37" x14ac:dyDescent="0.2">
      <c r="A56" s="25"/>
      <c r="B56" s="42"/>
      <c r="C56" s="42"/>
      <c r="D56" s="43">
        <f t="shared" si="17"/>
        <v>0</v>
      </c>
      <c r="E56" s="44">
        <f t="shared" si="20"/>
        <v>0</v>
      </c>
      <c r="F56" s="45"/>
      <c r="G56" s="46">
        <f t="shared" si="18"/>
        <v>0</v>
      </c>
      <c r="H56" s="45">
        <v>60</v>
      </c>
      <c r="I56" s="47">
        <f t="shared" si="19"/>
        <v>0</v>
      </c>
      <c r="J56" s="43">
        <f t="shared" si="21"/>
        <v>0</v>
      </c>
      <c r="K56" s="41"/>
      <c r="L56" s="41"/>
      <c r="M56" s="41"/>
      <c r="X56" s="80"/>
      <c r="Y56" s="80"/>
      <c r="Z56" s="80"/>
      <c r="AA56" s="80"/>
      <c r="AB56" s="80"/>
      <c r="AC56" s="80"/>
      <c r="AD56" s="80"/>
    </row>
    <row r="57" spans="1:37" x14ac:dyDescent="0.2">
      <c r="A57" s="25"/>
      <c r="B57" s="42"/>
      <c r="C57" s="42"/>
      <c r="D57" s="43">
        <f t="shared" si="17"/>
        <v>0</v>
      </c>
      <c r="E57" s="44">
        <f t="shared" si="20"/>
        <v>0</v>
      </c>
      <c r="F57" s="45"/>
      <c r="G57" s="46">
        <f t="shared" si="18"/>
        <v>0</v>
      </c>
      <c r="H57" s="45">
        <v>60</v>
      </c>
      <c r="I57" s="47">
        <f t="shared" si="19"/>
        <v>0</v>
      </c>
      <c r="J57" s="43">
        <f t="shared" si="21"/>
        <v>0</v>
      </c>
      <c r="K57" s="41"/>
      <c r="L57" s="41"/>
      <c r="M57" s="41"/>
      <c r="X57" s="80"/>
      <c r="Y57" s="80"/>
      <c r="Z57" s="80"/>
      <c r="AA57" s="80"/>
      <c r="AB57" s="80"/>
      <c r="AC57" s="80"/>
      <c r="AD57" s="80"/>
    </row>
    <row r="58" spans="1:37" x14ac:dyDescent="0.2">
      <c r="A58" s="25"/>
      <c r="B58" s="42"/>
      <c r="C58" s="42"/>
      <c r="D58" s="43">
        <f t="shared" si="17"/>
        <v>0</v>
      </c>
      <c r="E58" s="44">
        <f t="shared" si="20"/>
        <v>0</v>
      </c>
      <c r="F58" s="45"/>
      <c r="G58" s="46">
        <f t="shared" si="18"/>
        <v>0</v>
      </c>
      <c r="H58" s="45">
        <v>72</v>
      </c>
      <c r="I58" s="47">
        <f t="shared" si="19"/>
        <v>0</v>
      </c>
      <c r="J58" s="43">
        <f t="shared" si="21"/>
        <v>0</v>
      </c>
      <c r="K58" s="41"/>
      <c r="L58" s="41"/>
      <c r="M58" s="41"/>
      <c r="X58" s="80"/>
      <c r="Y58" s="80"/>
      <c r="Z58" s="80"/>
      <c r="AA58" s="80"/>
      <c r="AB58" s="80"/>
      <c r="AC58" s="80"/>
      <c r="AD58" s="80"/>
    </row>
    <row r="59" spans="1:37" x14ac:dyDescent="0.2">
      <c r="A59" s="25"/>
      <c r="B59" s="42"/>
      <c r="C59" s="42"/>
      <c r="D59" s="43">
        <f t="shared" si="17"/>
        <v>0</v>
      </c>
      <c r="E59" s="44">
        <f t="shared" si="20"/>
        <v>0</v>
      </c>
      <c r="F59" s="45"/>
      <c r="G59" s="46">
        <f t="shared" si="18"/>
        <v>0</v>
      </c>
      <c r="H59" s="45">
        <v>80</v>
      </c>
      <c r="I59" s="47">
        <f t="shared" si="19"/>
        <v>0</v>
      </c>
      <c r="J59" s="43">
        <f t="shared" si="21"/>
        <v>0</v>
      </c>
      <c r="K59" s="41"/>
      <c r="L59" s="41"/>
      <c r="M59" s="41"/>
      <c r="X59" s="80"/>
      <c r="Y59" s="80"/>
      <c r="Z59" s="80"/>
      <c r="AA59" s="80"/>
      <c r="AB59" s="80"/>
      <c r="AC59" s="80"/>
      <c r="AD59" s="80"/>
    </row>
    <row r="60" spans="1:37" x14ac:dyDescent="0.2">
      <c r="A60" s="25"/>
      <c r="B60" s="42"/>
      <c r="C60" s="42"/>
      <c r="D60" s="43">
        <f t="shared" si="17"/>
        <v>0</v>
      </c>
      <c r="E60" s="44">
        <f t="shared" si="20"/>
        <v>0</v>
      </c>
      <c r="F60" s="45"/>
      <c r="G60" s="46">
        <f t="shared" si="18"/>
        <v>0</v>
      </c>
      <c r="H60" s="45">
        <v>85</v>
      </c>
      <c r="I60" s="47">
        <f t="shared" si="19"/>
        <v>0</v>
      </c>
      <c r="J60" s="43">
        <f t="shared" si="21"/>
        <v>0</v>
      </c>
      <c r="K60" s="41"/>
      <c r="L60" s="41"/>
      <c r="M60" s="41"/>
      <c r="X60" s="80"/>
      <c r="Y60" s="80"/>
      <c r="Z60" s="80"/>
      <c r="AA60" s="80"/>
      <c r="AB60" s="80"/>
      <c r="AC60" s="80"/>
      <c r="AD60" s="80"/>
    </row>
    <row r="61" spans="1:37" x14ac:dyDescent="0.2">
      <c r="A61" s="25"/>
      <c r="B61" s="42"/>
      <c r="C61" s="42"/>
      <c r="D61" s="43">
        <f t="shared" si="17"/>
        <v>0</v>
      </c>
      <c r="E61" s="44">
        <f t="shared" si="20"/>
        <v>0</v>
      </c>
      <c r="F61" s="45"/>
      <c r="G61" s="46">
        <f t="shared" si="18"/>
        <v>0</v>
      </c>
      <c r="H61" s="45">
        <v>85</v>
      </c>
      <c r="I61" s="47">
        <f t="shared" si="19"/>
        <v>0</v>
      </c>
      <c r="J61" s="43">
        <f t="shared" si="21"/>
        <v>0</v>
      </c>
      <c r="K61" s="41"/>
      <c r="L61" s="41"/>
      <c r="M61" s="41"/>
      <c r="X61" s="80"/>
      <c r="Y61" s="80"/>
      <c r="Z61" s="80"/>
      <c r="AA61" s="80"/>
      <c r="AB61" s="80"/>
      <c r="AC61" s="80"/>
      <c r="AD61" s="80"/>
    </row>
    <row r="62" spans="1:37" x14ac:dyDescent="0.2">
      <c r="A62" s="25" t="s">
        <v>5</v>
      </c>
      <c r="B62" s="42">
        <f>DATE($U$65,9,18)</f>
        <v>42996</v>
      </c>
      <c r="C62" s="42">
        <f>DATE($U$65,9,30)</f>
        <v>43008</v>
      </c>
      <c r="D62" s="43">
        <f t="shared" si="17"/>
        <v>13</v>
      </c>
      <c r="E62" s="44">
        <f t="shared" si="20"/>
        <v>13</v>
      </c>
      <c r="F62" s="45"/>
      <c r="G62" s="46">
        <f t="shared" si="18"/>
        <v>10</v>
      </c>
      <c r="H62" s="45">
        <v>72</v>
      </c>
      <c r="I62" s="47">
        <f t="shared" si="19"/>
        <v>7</v>
      </c>
      <c r="J62" s="43">
        <f t="shared" si="21"/>
        <v>7</v>
      </c>
      <c r="K62" s="41"/>
      <c r="L62" s="41"/>
      <c r="M62" s="41"/>
      <c r="X62" s="48" t="s">
        <v>81</v>
      </c>
      <c r="AB62" s="73"/>
      <c r="AC62" s="73"/>
      <c r="AD62" s="73"/>
    </row>
    <row r="63" spans="1:37" x14ac:dyDescent="0.2">
      <c r="A63" s="25" t="s">
        <v>4</v>
      </c>
      <c r="B63" s="42">
        <f>DATE($U$65,10,1)</f>
        <v>43009</v>
      </c>
      <c r="C63" s="42">
        <f>DATE($U$65,10,31)</f>
        <v>43039</v>
      </c>
      <c r="D63" s="43">
        <f t="shared" si="17"/>
        <v>31</v>
      </c>
      <c r="E63" s="44">
        <f t="shared" si="20"/>
        <v>44</v>
      </c>
      <c r="F63" s="45"/>
      <c r="G63" s="46">
        <f t="shared" si="18"/>
        <v>22</v>
      </c>
      <c r="H63" s="45">
        <v>70</v>
      </c>
      <c r="I63" s="47">
        <f t="shared" si="19"/>
        <v>15</v>
      </c>
      <c r="J63" s="43">
        <f t="shared" si="21"/>
        <v>22</v>
      </c>
      <c r="K63" s="41"/>
      <c r="L63" s="41"/>
      <c r="M63" s="41"/>
      <c r="X63" s="48" t="s">
        <v>3</v>
      </c>
      <c r="AB63" s="73"/>
      <c r="AC63" s="73"/>
      <c r="AD63" s="73"/>
    </row>
    <row r="64" spans="1:37" x14ac:dyDescent="0.2">
      <c r="A64" s="25" t="s">
        <v>2</v>
      </c>
      <c r="B64" s="42">
        <f>DATE($U$65,11,1)</f>
        <v>43040</v>
      </c>
      <c r="C64" s="42">
        <f>DATE($U$65,11,16)</f>
        <v>43055</v>
      </c>
      <c r="D64" s="43">
        <f t="shared" si="17"/>
        <v>16</v>
      </c>
      <c r="E64" s="44">
        <f t="shared" si="20"/>
        <v>60</v>
      </c>
      <c r="F64" s="45"/>
      <c r="G64" s="46">
        <f t="shared" si="18"/>
        <v>12</v>
      </c>
      <c r="H64" s="45">
        <v>65</v>
      </c>
      <c r="I64" s="47">
        <f t="shared" si="19"/>
        <v>8</v>
      </c>
      <c r="J64" s="43">
        <f t="shared" si="21"/>
        <v>30</v>
      </c>
      <c r="K64" s="41"/>
      <c r="L64" s="41"/>
      <c r="M64" s="41"/>
      <c r="X64" s="48" t="s">
        <v>1</v>
      </c>
      <c r="AB64" s="74">
        <f>C64</f>
        <v>43055</v>
      </c>
      <c r="AC64" s="74"/>
      <c r="AD64" s="74"/>
    </row>
    <row r="65" spans="1:30" ht="15" x14ac:dyDescent="0.25">
      <c r="A65" s="25"/>
      <c r="B65" s="42"/>
      <c r="C65" s="42"/>
      <c r="D65" s="43">
        <f t="shared" si="17"/>
        <v>0</v>
      </c>
      <c r="E65" s="44">
        <f t="shared" si="20"/>
        <v>60</v>
      </c>
      <c r="F65" s="45"/>
      <c r="G65" s="46">
        <f t="shared" si="18"/>
        <v>0</v>
      </c>
      <c r="H65" s="45">
        <v>58</v>
      </c>
      <c r="I65" s="47">
        <f t="shared" si="19"/>
        <v>0</v>
      </c>
      <c r="J65" s="43">
        <f t="shared" si="21"/>
        <v>30</v>
      </c>
      <c r="K65" s="76" t="s">
        <v>80</v>
      </c>
      <c r="L65" s="77"/>
      <c r="M65" s="77"/>
      <c r="N65" s="77"/>
      <c r="O65" s="77"/>
      <c r="P65" s="77"/>
      <c r="Q65" s="77"/>
      <c r="R65" s="77"/>
      <c r="S65" s="77"/>
      <c r="T65" s="77"/>
      <c r="U65" s="49">
        <v>2017</v>
      </c>
      <c r="X65" s="48" t="s">
        <v>82</v>
      </c>
      <c r="AB65" s="75" t="s">
        <v>136</v>
      </c>
      <c r="AC65" s="75"/>
      <c r="AD65" s="75"/>
    </row>
    <row r="66" spans="1:30" ht="12" customHeight="1" x14ac:dyDescent="0.25">
      <c r="B66" s="50"/>
    </row>
    <row r="67" spans="1:30" x14ac:dyDescent="0.2">
      <c r="B67" s="67"/>
      <c r="C67" s="67"/>
      <c r="D67" s="67"/>
      <c r="E67" s="67"/>
      <c r="F67" s="67"/>
      <c r="G67" s="67"/>
      <c r="H67" s="67"/>
      <c r="I67" s="72" t="s">
        <v>85</v>
      </c>
      <c r="J67" s="72"/>
      <c r="K67" s="67"/>
      <c r="L67" s="67"/>
      <c r="M67" s="67"/>
      <c r="N67" s="67"/>
      <c r="O67" s="67"/>
      <c r="P67" s="67"/>
      <c r="Q67" s="67"/>
      <c r="R67" s="67"/>
      <c r="S67" s="67"/>
      <c r="T67" s="67"/>
      <c r="U67" s="67"/>
      <c r="V67" s="67"/>
      <c r="W67" s="67"/>
      <c r="X67" s="67"/>
      <c r="Y67" s="67"/>
      <c r="Z67" s="67"/>
      <c r="AA67" s="67"/>
      <c r="AB67" s="67"/>
      <c r="AC67" s="67"/>
      <c r="AD67" s="67"/>
    </row>
    <row r="68" spans="1:30" x14ac:dyDescent="0.2">
      <c r="A68" s="51"/>
      <c r="B68" s="51"/>
      <c r="C68" s="51"/>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sheetData>
  <mergeCells count="71">
    <mergeCell ref="J40:K40"/>
    <mergeCell ref="A40:B40"/>
    <mergeCell ref="B5:D5"/>
    <mergeCell ref="A1:AD1"/>
    <mergeCell ref="A2:AD2"/>
    <mergeCell ref="B4:C4"/>
    <mergeCell ref="F4:G4"/>
    <mergeCell ref="K4:V4"/>
    <mergeCell ref="AB4:AD4"/>
    <mergeCell ref="AC30:AD30"/>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32:B32"/>
    <mergeCell ref="J32:K32"/>
    <mergeCell ref="A33:B33"/>
    <mergeCell ref="J33:K33"/>
    <mergeCell ref="A34:B34"/>
    <mergeCell ref="J34:K34"/>
    <mergeCell ref="A35:B35"/>
    <mergeCell ref="J35:K35"/>
    <mergeCell ref="A36:B36"/>
    <mergeCell ref="J36:K36"/>
    <mergeCell ref="A37:B37"/>
    <mergeCell ref="J37:K37"/>
    <mergeCell ref="A38:B38"/>
    <mergeCell ref="J38:K38"/>
    <mergeCell ref="A39:B39"/>
    <mergeCell ref="J39:K39"/>
    <mergeCell ref="A41:B41"/>
    <mergeCell ref="J41:K41"/>
    <mergeCell ref="A42:B42"/>
    <mergeCell ref="J42:K42"/>
    <mergeCell ref="A43:B43"/>
    <mergeCell ref="J43:K43"/>
    <mergeCell ref="A44:B44"/>
    <mergeCell ref="J44:K44"/>
    <mergeCell ref="A45:B45"/>
    <mergeCell ref="J45:K45"/>
    <mergeCell ref="A46:B46"/>
    <mergeCell ref="J46:K46"/>
    <mergeCell ref="X52:AD52"/>
    <mergeCell ref="X53:AD61"/>
    <mergeCell ref="AB62:AD62"/>
    <mergeCell ref="A47:B47"/>
    <mergeCell ref="J47:K47"/>
    <mergeCell ref="A48:B48"/>
    <mergeCell ref="J48:K48"/>
    <mergeCell ref="A49:B49"/>
    <mergeCell ref="J49:K49"/>
    <mergeCell ref="A50:B50"/>
    <mergeCell ref="J50:K50"/>
    <mergeCell ref="B52:C52"/>
    <mergeCell ref="D52:F52"/>
    <mergeCell ref="H52:J52"/>
    <mergeCell ref="I67:J67"/>
    <mergeCell ref="AB63:AD63"/>
    <mergeCell ref="AB64:AD64"/>
    <mergeCell ref="AB65:AD65"/>
    <mergeCell ref="K65:T65"/>
  </mergeCells>
  <conditionalFormatting sqref="A1:AD4 A5:B5 E5:AD5 A6:AD67">
    <cfRule type="expression" dxfId="4" priority="2">
      <formula>NOT(CELL("Protect",A1))</formula>
    </cfRule>
  </conditionalFormatting>
  <hyperlinks>
    <hyperlink ref="J30:K31" r:id="rId1" location="page=3" display="Production Rate"/>
    <hyperlink ref="H52:J52" r:id="rId2" location="page=2" display="Probable Working Days"/>
  </hyperlinks>
  <pageMargins left="0.25" right="0.25" top="0.25" bottom="0.25" header="0" footer="0"/>
  <pageSetup scale="66" orientation="landscape"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topLeftCell="A16" zoomScale="80" zoomScaleNormal="80" zoomScalePageLayoutView="50" workbookViewId="0">
      <selection activeCell="AL47" sqref="AL47:AL51"/>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7.85546875" style="4" customWidth="1"/>
    <col min="33" max="33" width="8.28515625" style="4" hidden="1" customWidth="1"/>
    <col min="34" max="37" width="9.140625" style="4" hidden="1" customWidth="1"/>
    <col min="38" max="16384" width="9.140625" style="4"/>
  </cols>
  <sheetData>
    <row r="1" spans="1:36" ht="22.5" customHeight="1" x14ac:dyDescent="0.4">
      <c r="A1" s="121" t="s">
        <v>78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row>
    <row r="2" spans="1:36" ht="10.5" customHeight="1" x14ac:dyDescent="0.2">
      <c r="A2" s="122" t="s">
        <v>105</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row>
    <row r="3" spans="1:36" ht="2.25" customHeight="1" x14ac:dyDescent="0.2">
      <c r="A3" s="65"/>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row>
    <row r="4" spans="1:36" x14ac:dyDescent="0.2">
      <c r="A4" s="5" t="s">
        <v>77</v>
      </c>
      <c r="B4" s="123" t="s">
        <v>76</v>
      </c>
      <c r="C4" s="123"/>
      <c r="E4" s="5" t="s">
        <v>75</v>
      </c>
      <c r="F4" s="123" t="s">
        <v>74</v>
      </c>
      <c r="G4" s="123"/>
      <c r="H4" s="6"/>
      <c r="J4" s="5" t="s">
        <v>73</v>
      </c>
      <c r="K4" s="123" t="s">
        <v>72</v>
      </c>
      <c r="L4" s="123"/>
      <c r="M4" s="123"/>
      <c r="N4" s="123"/>
      <c r="O4" s="123"/>
      <c r="P4" s="123"/>
      <c r="Q4" s="123"/>
      <c r="R4" s="123"/>
      <c r="S4" s="123"/>
      <c r="T4" s="123"/>
      <c r="U4" s="123"/>
      <c r="V4" s="123"/>
      <c r="AA4" s="5" t="s">
        <v>71</v>
      </c>
      <c r="AB4" s="124">
        <v>38335</v>
      </c>
      <c r="AC4" s="124"/>
      <c r="AD4" s="124"/>
    </row>
    <row r="5" spans="1:36" x14ac:dyDescent="0.2">
      <c r="A5" s="5" t="s">
        <v>70</v>
      </c>
      <c r="B5" s="123" t="s">
        <v>69</v>
      </c>
      <c r="C5" s="123"/>
      <c r="E5" s="5" t="s">
        <v>68</v>
      </c>
      <c r="F5" s="123" t="s">
        <v>67</v>
      </c>
      <c r="G5" s="123"/>
      <c r="J5" s="5" t="s">
        <v>66</v>
      </c>
      <c r="K5" s="123" t="s">
        <v>65</v>
      </c>
      <c r="L5" s="123"/>
      <c r="M5" s="123"/>
      <c r="N5" s="123"/>
      <c r="O5" s="123"/>
      <c r="P5" s="123"/>
      <c r="Q5" s="123"/>
      <c r="R5" s="123"/>
      <c r="S5" s="123"/>
      <c r="T5" s="123"/>
      <c r="U5" s="123"/>
      <c r="V5" s="123"/>
      <c r="AA5" s="5" t="s">
        <v>64</v>
      </c>
      <c r="AB5" s="124">
        <v>38425</v>
      </c>
      <c r="AC5" s="124"/>
      <c r="AD5" s="124"/>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20" t="s">
        <v>63</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row>
    <row r="30" spans="1:37" ht="15" customHeight="1" x14ac:dyDescent="0.2">
      <c r="A30" s="100" t="s">
        <v>62</v>
      </c>
      <c r="B30" s="101"/>
      <c r="C30" s="104" t="s">
        <v>61</v>
      </c>
      <c r="D30" s="105"/>
      <c r="E30" s="105"/>
      <c r="F30" s="105"/>
      <c r="G30" s="105"/>
      <c r="H30" s="106" t="s">
        <v>60</v>
      </c>
      <c r="I30" s="108" t="s">
        <v>59</v>
      </c>
      <c r="J30" s="110" t="s">
        <v>84</v>
      </c>
      <c r="K30" s="111"/>
      <c r="L30" s="114" t="s">
        <v>58</v>
      </c>
      <c r="M30" s="115"/>
      <c r="N30" s="115"/>
      <c r="O30" s="115"/>
      <c r="P30" s="115"/>
      <c r="Q30" s="115"/>
      <c r="R30" s="115"/>
      <c r="S30" s="115"/>
      <c r="T30" s="116"/>
      <c r="U30" s="125" t="s">
        <v>57</v>
      </c>
      <c r="V30" s="126"/>
      <c r="W30" s="125" t="s">
        <v>56</v>
      </c>
      <c r="X30" s="126"/>
      <c r="Y30" s="125" t="s">
        <v>55</v>
      </c>
      <c r="Z30" s="126"/>
      <c r="AA30" s="125" t="s">
        <v>54</v>
      </c>
      <c r="AB30" s="126"/>
      <c r="AC30" s="125" t="s">
        <v>53</v>
      </c>
      <c r="AD30" s="126"/>
      <c r="AJ30" s="7"/>
    </row>
    <row r="31" spans="1:37" ht="16.5" customHeight="1" x14ac:dyDescent="0.2">
      <c r="A31" s="102"/>
      <c r="B31" s="103"/>
      <c r="C31" s="9" t="str">
        <f>U30</f>
        <v>Stage 1</v>
      </c>
      <c r="D31" s="9" t="str">
        <f>W30</f>
        <v>Stage 2</v>
      </c>
      <c r="E31" s="9" t="str">
        <f>Y30</f>
        <v>Stage 3</v>
      </c>
      <c r="F31" s="9" t="str">
        <f>AA30</f>
        <v>Stage 4</v>
      </c>
      <c r="G31" s="10" t="str">
        <f>AC30</f>
        <v>Stage 5</v>
      </c>
      <c r="H31" s="107"/>
      <c r="I31" s="109"/>
      <c r="J31" s="112"/>
      <c r="K31" s="113"/>
      <c r="L31" s="117"/>
      <c r="M31" s="118"/>
      <c r="N31" s="118"/>
      <c r="O31" s="118"/>
      <c r="P31" s="118"/>
      <c r="Q31" s="118"/>
      <c r="R31" s="118"/>
      <c r="S31" s="118"/>
      <c r="T31" s="119"/>
      <c r="U31" s="11" t="s">
        <v>18</v>
      </c>
      <c r="V31" s="12" t="s">
        <v>17</v>
      </c>
      <c r="W31" s="13" t="s">
        <v>18</v>
      </c>
      <c r="X31" s="14" t="s">
        <v>17</v>
      </c>
      <c r="Y31" s="13" t="s">
        <v>18</v>
      </c>
      <c r="Z31" s="15" t="s">
        <v>17</v>
      </c>
      <c r="AA31" s="13" t="s">
        <v>18</v>
      </c>
      <c r="AB31" s="15" t="s">
        <v>17</v>
      </c>
      <c r="AC31" s="13" t="s">
        <v>18</v>
      </c>
      <c r="AD31" s="15" t="s">
        <v>17</v>
      </c>
      <c r="AG31" s="4" t="s">
        <v>52</v>
      </c>
      <c r="AH31" s="51" t="s">
        <v>51</v>
      </c>
      <c r="AI31" s="51" t="s">
        <v>50</v>
      </c>
      <c r="AJ31" s="51" t="s">
        <v>49</v>
      </c>
      <c r="AK31" s="4" t="s">
        <v>48</v>
      </c>
    </row>
    <row r="32" spans="1:37" x14ac:dyDescent="0.2">
      <c r="A32" s="127" t="s">
        <v>47</v>
      </c>
      <c r="B32" s="128"/>
      <c r="C32" s="52">
        <v>3</v>
      </c>
      <c r="D32" s="52">
        <v>1</v>
      </c>
      <c r="E32" s="52">
        <v>3</v>
      </c>
      <c r="F32" s="53">
        <v>1</v>
      </c>
      <c r="G32" s="52"/>
      <c r="H32" s="19">
        <f t="shared" ref="H32:H51" si="0">IF(AND(ISBLANK(C32),ISBLANK(D32),ISBLANK(E32),ISBLANK(F32),ISBLANK(G32)),"",SUM(C32:G32))</f>
        <v>8</v>
      </c>
      <c r="I32" s="55" t="s">
        <v>21</v>
      </c>
      <c r="J32" s="129">
        <v>1</v>
      </c>
      <c r="K32" s="130"/>
      <c r="L32" s="21">
        <f>IF(ISBLANK(C32),"",ROUNDUP(C32/$J32,0))</f>
        <v>3</v>
      </c>
      <c r="M32" s="22" t="s">
        <v>23</v>
      </c>
      <c r="N32" s="21">
        <f>IF(ISBLANK(D32),"",ROUNDUP(D32/$J32,0))</f>
        <v>1</v>
      </c>
      <c r="O32" s="22" t="s">
        <v>23</v>
      </c>
      <c r="P32" s="21">
        <f>IF(ISBLANK(E32),"",ROUNDUP(E32/$J32,0))</f>
        <v>3</v>
      </c>
      <c r="Q32" s="22" t="s">
        <v>23</v>
      </c>
      <c r="R32" s="21">
        <f>IF(ISBLANK(F32),"",ROUNDUP(F32/$J32,0))</f>
        <v>1</v>
      </c>
      <c r="S32" s="22" t="s">
        <v>23</v>
      </c>
      <c r="T32" s="21" t="str">
        <f>IF(ISBLANK(G32),"",ROUNDUP(G32/$J32,0))</f>
        <v/>
      </c>
      <c r="U32" s="58">
        <v>0</v>
      </c>
      <c r="V32" s="24">
        <f t="shared" ref="V32:V51" si="1">IF(U32&lt;&gt;"",U32+L32,"")</f>
        <v>3</v>
      </c>
      <c r="W32" s="59">
        <f>V33</f>
        <v>11</v>
      </c>
      <c r="X32" s="26">
        <f t="shared" ref="X32:X51" si="2">IF(ISBLANK(W32),"",W32+N32)</f>
        <v>12</v>
      </c>
      <c r="Y32" s="59">
        <f>X48</f>
        <v>68</v>
      </c>
      <c r="Z32" s="26">
        <f t="shared" ref="Z32:Z51" si="3">IF(ISBLANK(Y32),"",Y32+P32)</f>
        <v>71</v>
      </c>
      <c r="AA32" s="59">
        <f>Z33</f>
        <v>88</v>
      </c>
      <c r="AB32" s="26">
        <f t="shared" ref="AB32:AB51" si="4">IF(ISBLANK(AA32),"",AA32+R32)</f>
        <v>89</v>
      </c>
      <c r="AC32" s="59"/>
      <c r="AD32" s="26" t="str">
        <f t="shared" ref="AD32:AD51" si="5">IF(ISBLANK(AC32),"",AC32+T32)</f>
        <v/>
      </c>
      <c r="AE32" s="4" t="s">
        <v>46</v>
      </c>
      <c r="AG32" s="4">
        <f t="shared" ref="AG32:AG51" si="6">U32</f>
        <v>0</v>
      </c>
      <c r="AH32" s="4">
        <f t="shared" ref="AH32:AH51" si="7">IF(W32&gt;0,IF(V32="",W32,W32-V32),0)</f>
        <v>8</v>
      </c>
      <c r="AI32" s="4">
        <f t="shared" ref="AI32:AI51" si="8">IF(Y32&gt;0,IF(X32="",IF(V32&gt;0,Y32-V32,Y32),Y32-X32),0)</f>
        <v>56</v>
      </c>
      <c r="AJ32" s="4">
        <f t="shared" ref="AJ32:AJ51" si="9">IF(AA32&gt;0,IF(Z32="",IF(X32="",IF(V32="",AA32,AA32-V32),AA32-X32),AA32-Z32),0)</f>
        <v>17</v>
      </c>
      <c r="AK32" s="4">
        <f t="shared" ref="AK32:AK51" si="10">IF(AC32&gt;0,IF(AB32="",IF(Z32="",IF(X32="",IF(V32="",AC32,AC32-V32),AC32-X32),AC32-Z32),AC32-AB32),0)</f>
        <v>0</v>
      </c>
    </row>
    <row r="33" spans="1:37" x14ac:dyDescent="0.2">
      <c r="A33" s="131" t="s">
        <v>45</v>
      </c>
      <c r="B33" s="132"/>
      <c r="C33" s="52">
        <v>7700</v>
      </c>
      <c r="D33" s="52"/>
      <c r="E33" s="52">
        <v>7250</v>
      </c>
      <c r="F33" s="53"/>
      <c r="G33" s="54"/>
      <c r="H33" s="19">
        <f t="shared" si="0"/>
        <v>14950</v>
      </c>
      <c r="I33" s="55" t="s">
        <v>24</v>
      </c>
      <c r="J33" s="129">
        <v>1000</v>
      </c>
      <c r="K33" s="130"/>
      <c r="L33" s="21">
        <f t="shared" ref="L33:L51" si="11">IF(ISBLANK(C33),"",ROUNDUP(C33/$J33,0))</f>
        <v>8</v>
      </c>
      <c r="M33" s="22" t="s">
        <v>23</v>
      </c>
      <c r="N33" s="21" t="str">
        <f t="shared" ref="N33:N51" si="12">IF(ISBLANK(D33),"",ROUNDUP(D33/$J33,0))</f>
        <v/>
      </c>
      <c r="O33" s="22" t="s">
        <v>23</v>
      </c>
      <c r="P33" s="21">
        <f t="shared" ref="P33:P51" si="13">IF(ISBLANK(E33),"",ROUNDUP(E33/$J33,0))</f>
        <v>8</v>
      </c>
      <c r="Q33" s="22" t="s">
        <v>23</v>
      </c>
      <c r="R33" s="21" t="str">
        <f t="shared" ref="R33:R51" si="14">IF(ISBLANK(F33),"",ROUNDUP(F33/$J33,0))</f>
        <v/>
      </c>
      <c r="S33" s="22" t="s">
        <v>23</v>
      </c>
      <c r="T33" s="21" t="str">
        <f t="shared" ref="T33:T51" si="15">IF(ISBLANK(G33),"",ROUNDUP(G33/$J33,0))</f>
        <v/>
      </c>
      <c r="U33" s="58">
        <f>V32</f>
        <v>3</v>
      </c>
      <c r="V33" s="24">
        <f t="shared" si="1"/>
        <v>11</v>
      </c>
      <c r="W33" s="59"/>
      <c r="X33" s="26" t="str">
        <f t="shared" si="2"/>
        <v/>
      </c>
      <c r="Y33" s="59">
        <f>Z39</f>
        <v>80</v>
      </c>
      <c r="Z33" s="26">
        <f t="shared" si="3"/>
        <v>88</v>
      </c>
      <c r="AA33" s="59"/>
      <c r="AB33" s="26" t="str">
        <f t="shared" si="4"/>
        <v/>
      </c>
      <c r="AC33" s="59"/>
      <c r="AD33" s="26" t="str">
        <f t="shared" si="5"/>
        <v/>
      </c>
      <c r="AG33" s="4">
        <f t="shared" si="6"/>
        <v>3</v>
      </c>
      <c r="AH33" s="4">
        <f t="shared" si="7"/>
        <v>0</v>
      </c>
      <c r="AI33" s="4">
        <f t="shared" si="8"/>
        <v>69</v>
      </c>
      <c r="AJ33" s="4">
        <f t="shared" si="9"/>
        <v>0</v>
      </c>
      <c r="AK33" s="4">
        <f t="shared" si="10"/>
        <v>0</v>
      </c>
    </row>
    <row r="34" spans="1:37" x14ac:dyDescent="0.2">
      <c r="A34" s="131" t="s">
        <v>44</v>
      </c>
      <c r="B34" s="132"/>
      <c r="C34" s="52"/>
      <c r="D34" s="52">
        <v>34000</v>
      </c>
      <c r="E34" s="52">
        <v>2000</v>
      </c>
      <c r="F34" s="53">
        <v>34000</v>
      </c>
      <c r="G34" s="54"/>
      <c r="H34" s="19">
        <f t="shared" si="0"/>
        <v>70000</v>
      </c>
      <c r="I34" s="55" t="s">
        <v>24</v>
      </c>
      <c r="J34" s="129">
        <v>4000</v>
      </c>
      <c r="K34" s="130"/>
      <c r="L34" s="21" t="str">
        <f t="shared" si="11"/>
        <v/>
      </c>
      <c r="M34" s="22" t="s">
        <v>23</v>
      </c>
      <c r="N34" s="21">
        <f t="shared" si="12"/>
        <v>9</v>
      </c>
      <c r="O34" s="22" t="s">
        <v>23</v>
      </c>
      <c r="P34" s="21">
        <f t="shared" si="13"/>
        <v>1</v>
      </c>
      <c r="Q34" s="22" t="s">
        <v>23</v>
      </c>
      <c r="R34" s="21">
        <f t="shared" si="14"/>
        <v>9</v>
      </c>
      <c r="S34" s="22" t="s">
        <v>23</v>
      </c>
      <c r="T34" s="21" t="str">
        <f t="shared" si="15"/>
        <v/>
      </c>
      <c r="U34" s="58"/>
      <c r="V34" s="24" t="str">
        <f t="shared" si="1"/>
        <v/>
      </c>
      <c r="W34" s="59">
        <f>X32</f>
        <v>12</v>
      </c>
      <c r="X34" s="26">
        <f t="shared" si="2"/>
        <v>21</v>
      </c>
      <c r="Y34" s="59">
        <f>Z32-1</f>
        <v>70</v>
      </c>
      <c r="Z34" s="26">
        <f t="shared" si="3"/>
        <v>71</v>
      </c>
      <c r="AA34" s="59">
        <f>AB32</f>
        <v>89</v>
      </c>
      <c r="AB34" s="26">
        <f t="shared" si="4"/>
        <v>98</v>
      </c>
      <c r="AC34" s="59"/>
      <c r="AD34" s="26" t="str">
        <f t="shared" si="5"/>
        <v/>
      </c>
      <c r="AG34" s="4">
        <f t="shared" si="6"/>
        <v>0</v>
      </c>
      <c r="AH34" s="4">
        <f t="shared" si="7"/>
        <v>12</v>
      </c>
      <c r="AI34" s="4">
        <f t="shared" si="8"/>
        <v>49</v>
      </c>
      <c r="AJ34" s="4">
        <f t="shared" si="9"/>
        <v>18</v>
      </c>
      <c r="AK34" s="4">
        <f t="shared" si="10"/>
        <v>0</v>
      </c>
    </row>
    <row r="35" spans="1:37" x14ac:dyDescent="0.2">
      <c r="A35" s="131" t="s">
        <v>43</v>
      </c>
      <c r="B35" s="132"/>
      <c r="C35" s="52">
        <v>500</v>
      </c>
      <c r="D35" s="52">
        <v>1550</v>
      </c>
      <c r="E35" s="52">
        <v>150</v>
      </c>
      <c r="F35" s="53">
        <v>500</v>
      </c>
      <c r="G35" s="54"/>
      <c r="H35" s="19">
        <f t="shared" si="0"/>
        <v>2700</v>
      </c>
      <c r="I35" s="55" t="s">
        <v>29</v>
      </c>
      <c r="J35" s="129">
        <v>400</v>
      </c>
      <c r="K35" s="130"/>
      <c r="L35" s="21">
        <f t="shared" si="11"/>
        <v>2</v>
      </c>
      <c r="M35" s="22" t="s">
        <v>23</v>
      </c>
      <c r="N35" s="21">
        <f t="shared" si="12"/>
        <v>4</v>
      </c>
      <c r="O35" s="22" t="s">
        <v>23</v>
      </c>
      <c r="P35" s="21">
        <f t="shared" si="13"/>
        <v>1</v>
      </c>
      <c r="Q35" s="22" t="s">
        <v>23</v>
      </c>
      <c r="R35" s="21">
        <f t="shared" si="14"/>
        <v>2</v>
      </c>
      <c r="S35" s="22" t="s">
        <v>23</v>
      </c>
      <c r="T35" s="21" t="str">
        <f t="shared" si="15"/>
        <v/>
      </c>
      <c r="U35" s="58">
        <v>3</v>
      </c>
      <c r="V35" s="24">
        <f t="shared" si="1"/>
        <v>5</v>
      </c>
      <c r="W35" s="59">
        <f>X32+2</f>
        <v>14</v>
      </c>
      <c r="X35" s="26">
        <f t="shared" si="2"/>
        <v>18</v>
      </c>
      <c r="Y35" s="59">
        <f>Z34</f>
        <v>71</v>
      </c>
      <c r="Z35" s="26">
        <f t="shared" si="3"/>
        <v>72</v>
      </c>
      <c r="AA35" s="59">
        <f>AB34-7</f>
        <v>91</v>
      </c>
      <c r="AB35" s="26">
        <f t="shared" si="4"/>
        <v>93</v>
      </c>
      <c r="AC35" s="59"/>
      <c r="AD35" s="26" t="str">
        <f t="shared" si="5"/>
        <v/>
      </c>
      <c r="AG35" s="4">
        <f t="shared" si="6"/>
        <v>3</v>
      </c>
      <c r="AH35" s="4">
        <f t="shared" si="7"/>
        <v>9</v>
      </c>
      <c r="AI35" s="4">
        <f t="shared" si="8"/>
        <v>53</v>
      </c>
      <c r="AJ35" s="4">
        <f t="shared" si="9"/>
        <v>19</v>
      </c>
      <c r="AK35" s="4">
        <f t="shared" si="10"/>
        <v>0</v>
      </c>
    </row>
    <row r="36" spans="1:37" x14ac:dyDescent="0.2">
      <c r="A36" s="131" t="s">
        <v>42</v>
      </c>
      <c r="B36" s="132"/>
      <c r="C36" s="52"/>
      <c r="D36" s="52">
        <v>8</v>
      </c>
      <c r="E36" s="52"/>
      <c r="F36" s="53">
        <v>8</v>
      </c>
      <c r="G36" s="54"/>
      <c r="H36" s="19">
        <f t="shared" si="0"/>
        <v>16</v>
      </c>
      <c r="I36" s="55" t="s">
        <v>38</v>
      </c>
      <c r="J36" s="129">
        <v>7</v>
      </c>
      <c r="K36" s="130"/>
      <c r="L36" s="21" t="str">
        <f t="shared" si="11"/>
        <v/>
      </c>
      <c r="M36" s="22" t="s">
        <v>23</v>
      </c>
      <c r="N36" s="21">
        <f t="shared" si="12"/>
        <v>2</v>
      </c>
      <c r="O36" s="22" t="s">
        <v>23</v>
      </c>
      <c r="P36" s="21" t="str">
        <f t="shared" si="13"/>
        <v/>
      </c>
      <c r="Q36" s="22" t="s">
        <v>23</v>
      </c>
      <c r="R36" s="21">
        <f t="shared" si="14"/>
        <v>2</v>
      </c>
      <c r="S36" s="22" t="s">
        <v>23</v>
      </c>
      <c r="T36" s="21" t="str">
        <f t="shared" si="15"/>
        <v/>
      </c>
      <c r="U36" s="58"/>
      <c r="V36" s="24" t="str">
        <f t="shared" si="1"/>
        <v/>
      </c>
      <c r="W36" s="59">
        <f>X35</f>
        <v>18</v>
      </c>
      <c r="X36" s="26">
        <f t="shared" si="2"/>
        <v>20</v>
      </c>
      <c r="Y36" s="59"/>
      <c r="Z36" s="26" t="str">
        <f t="shared" si="3"/>
        <v/>
      </c>
      <c r="AA36" s="59">
        <f>AB35</f>
        <v>93</v>
      </c>
      <c r="AB36" s="26">
        <f t="shared" si="4"/>
        <v>95</v>
      </c>
      <c r="AC36" s="59"/>
      <c r="AD36" s="26" t="str">
        <f t="shared" si="5"/>
        <v/>
      </c>
      <c r="AG36" s="4">
        <f t="shared" si="6"/>
        <v>0</v>
      </c>
      <c r="AH36" s="4">
        <f t="shared" si="7"/>
        <v>18</v>
      </c>
      <c r="AI36" s="4">
        <f t="shared" si="8"/>
        <v>0</v>
      </c>
      <c r="AJ36" s="4">
        <f t="shared" si="9"/>
        <v>73</v>
      </c>
      <c r="AK36" s="4">
        <f t="shared" si="10"/>
        <v>0</v>
      </c>
    </row>
    <row r="37" spans="1:37" x14ac:dyDescent="0.2">
      <c r="A37" s="131" t="s">
        <v>41</v>
      </c>
      <c r="B37" s="132"/>
      <c r="C37" s="52"/>
      <c r="D37" s="52">
        <v>6800</v>
      </c>
      <c r="E37" s="52">
        <v>600</v>
      </c>
      <c r="F37" s="53">
        <v>2900</v>
      </c>
      <c r="G37" s="54"/>
      <c r="H37" s="19">
        <f t="shared" si="0"/>
        <v>10300</v>
      </c>
      <c r="I37" s="55" t="s">
        <v>29</v>
      </c>
      <c r="J37" s="129">
        <v>200</v>
      </c>
      <c r="K37" s="130"/>
      <c r="L37" s="21" t="str">
        <f t="shared" si="11"/>
        <v/>
      </c>
      <c r="M37" s="22" t="s">
        <v>23</v>
      </c>
      <c r="N37" s="21">
        <f t="shared" si="12"/>
        <v>34</v>
      </c>
      <c r="O37" s="22" t="s">
        <v>23</v>
      </c>
      <c r="P37" s="21">
        <f t="shared" si="13"/>
        <v>3</v>
      </c>
      <c r="Q37" s="22" t="s">
        <v>23</v>
      </c>
      <c r="R37" s="21">
        <f t="shared" si="14"/>
        <v>15</v>
      </c>
      <c r="S37" s="22" t="s">
        <v>23</v>
      </c>
      <c r="T37" s="21" t="str">
        <f t="shared" si="15"/>
        <v/>
      </c>
      <c r="U37" s="58"/>
      <c r="V37" s="24" t="str">
        <f t="shared" si="1"/>
        <v/>
      </c>
      <c r="W37" s="59">
        <f>X34-8</f>
        <v>13</v>
      </c>
      <c r="X37" s="26">
        <f t="shared" si="2"/>
        <v>47</v>
      </c>
      <c r="Y37" s="59">
        <f>Z35</f>
        <v>72</v>
      </c>
      <c r="Z37" s="26">
        <f t="shared" si="3"/>
        <v>75</v>
      </c>
      <c r="AA37" s="59">
        <f>AB36-2</f>
        <v>93</v>
      </c>
      <c r="AB37" s="26">
        <f t="shared" si="4"/>
        <v>108</v>
      </c>
      <c r="AC37" s="59"/>
      <c r="AD37" s="26" t="str">
        <f t="shared" si="5"/>
        <v/>
      </c>
      <c r="AG37" s="4">
        <f t="shared" si="6"/>
        <v>0</v>
      </c>
      <c r="AH37" s="4">
        <f t="shared" si="7"/>
        <v>13</v>
      </c>
      <c r="AI37" s="4">
        <f t="shared" si="8"/>
        <v>25</v>
      </c>
      <c r="AJ37" s="4">
        <f t="shared" si="9"/>
        <v>18</v>
      </c>
      <c r="AK37" s="4">
        <f t="shared" si="10"/>
        <v>0</v>
      </c>
    </row>
    <row r="38" spans="1:37" x14ac:dyDescent="0.2">
      <c r="A38" s="131" t="s">
        <v>40</v>
      </c>
      <c r="B38" s="132"/>
      <c r="C38" s="52"/>
      <c r="D38" s="52">
        <v>4000</v>
      </c>
      <c r="E38" s="52">
        <v>650</v>
      </c>
      <c r="F38" s="53">
        <v>4000</v>
      </c>
      <c r="G38" s="54"/>
      <c r="H38" s="19">
        <f t="shared" si="0"/>
        <v>8650</v>
      </c>
      <c r="I38" s="55" t="s">
        <v>29</v>
      </c>
      <c r="J38" s="129">
        <v>400</v>
      </c>
      <c r="K38" s="130"/>
      <c r="L38" s="21" t="str">
        <f t="shared" si="11"/>
        <v/>
      </c>
      <c r="M38" s="22" t="s">
        <v>23</v>
      </c>
      <c r="N38" s="21">
        <f t="shared" si="12"/>
        <v>10</v>
      </c>
      <c r="O38" s="22" t="s">
        <v>23</v>
      </c>
      <c r="P38" s="21">
        <f t="shared" si="13"/>
        <v>2</v>
      </c>
      <c r="Q38" s="22" t="s">
        <v>23</v>
      </c>
      <c r="R38" s="21">
        <f t="shared" si="14"/>
        <v>10</v>
      </c>
      <c r="S38" s="22" t="s">
        <v>23</v>
      </c>
      <c r="T38" s="21" t="str">
        <f t="shared" si="15"/>
        <v/>
      </c>
      <c r="U38" s="58"/>
      <c r="V38" s="24" t="str">
        <f t="shared" si="1"/>
        <v/>
      </c>
      <c r="W38" s="59">
        <f>X37-15</f>
        <v>32</v>
      </c>
      <c r="X38" s="26">
        <f t="shared" si="2"/>
        <v>42</v>
      </c>
      <c r="Y38" s="59">
        <f>Z37</f>
        <v>75</v>
      </c>
      <c r="Z38" s="26">
        <f t="shared" si="3"/>
        <v>77</v>
      </c>
      <c r="AA38" s="59">
        <f>AB37-13</f>
        <v>95</v>
      </c>
      <c r="AB38" s="26">
        <f t="shared" si="4"/>
        <v>105</v>
      </c>
      <c r="AC38" s="59"/>
      <c r="AD38" s="26" t="str">
        <f t="shared" si="5"/>
        <v/>
      </c>
      <c r="AG38" s="4">
        <f t="shared" si="6"/>
        <v>0</v>
      </c>
      <c r="AH38" s="4">
        <f t="shared" si="7"/>
        <v>32</v>
      </c>
      <c r="AI38" s="4">
        <f t="shared" si="8"/>
        <v>33</v>
      </c>
      <c r="AJ38" s="4">
        <f t="shared" si="9"/>
        <v>18</v>
      </c>
      <c r="AK38" s="4">
        <f t="shared" si="10"/>
        <v>0</v>
      </c>
    </row>
    <row r="39" spans="1:37" x14ac:dyDescent="0.2">
      <c r="A39" s="131" t="s">
        <v>39</v>
      </c>
      <c r="B39" s="132"/>
      <c r="C39" s="52"/>
      <c r="D39" s="52">
        <v>72</v>
      </c>
      <c r="E39" s="52">
        <v>23</v>
      </c>
      <c r="F39" s="53">
        <v>93</v>
      </c>
      <c r="G39" s="54"/>
      <c r="H39" s="19">
        <f t="shared" si="0"/>
        <v>188</v>
      </c>
      <c r="I39" s="55" t="s">
        <v>38</v>
      </c>
      <c r="J39" s="129">
        <v>10</v>
      </c>
      <c r="K39" s="130"/>
      <c r="L39" s="21" t="str">
        <f t="shared" si="11"/>
        <v/>
      </c>
      <c r="M39" s="22" t="s">
        <v>23</v>
      </c>
      <c r="N39" s="21">
        <f t="shared" si="12"/>
        <v>8</v>
      </c>
      <c r="O39" s="22" t="s">
        <v>23</v>
      </c>
      <c r="P39" s="21">
        <f t="shared" si="13"/>
        <v>3</v>
      </c>
      <c r="Q39" s="22" t="s">
        <v>23</v>
      </c>
      <c r="R39" s="21">
        <f t="shared" si="14"/>
        <v>10</v>
      </c>
      <c r="S39" s="22" t="s">
        <v>23</v>
      </c>
      <c r="T39" s="21" t="str">
        <f t="shared" si="15"/>
        <v/>
      </c>
      <c r="U39" s="58"/>
      <c r="V39" s="24" t="str">
        <f t="shared" si="1"/>
        <v/>
      </c>
      <c r="W39" s="59">
        <f>X38</f>
        <v>42</v>
      </c>
      <c r="X39" s="26">
        <f t="shared" si="2"/>
        <v>50</v>
      </c>
      <c r="Y39" s="59">
        <f>Z38</f>
        <v>77</v>
      </c>
      <c r="Z39" s="26">
        <f t="shared" si="3"/>
        <v>80</v>
      </c>
      <c r="AA39" s="59">
        <f>AB38</f>
        <v>105</v>
      </c>
      <c r="AB39" s="26">
        <f t="shared" si="4"/>
        <v>115</v>
      </c>
      <c r="AC39" s="59"/>
      <c r="AD39" s="26" t="str">
        <f t="shared" si="5"/>
        <v/>
      </c>
      <c r="AG39" s="4">
        <f t="shared" si="6"/>
        <v>0</v>
      </c>
      <c r="AH39" s="4">
        <f t="shared" si="7"/>
        <v>42</v>
      </c>
      <c r="AI39" s="4">
        <f t="shared" si="8"/>
        <v>27</v>
      </c>
      <c r="AJ39" s="4">
        <f t="shared" si="9"/>
        <v>25</v>
      </c>
      <c r="AK39" s="4">
        <f t="shared" si="10"/>
        <v>0</v>
      </c>
    </row>
    <row r="40" spans="1:37" x14ac:dyDescent="0.2">
      <c r="A40" s="131" t="s">
        <v>37</v>
      </c>
      <c r="B40" s="132"/>
      <c r="C40" s="52"/>
      <c r="D40" s="52">
        <v>23</v>
      </c>
      <c r="E40" s="52">
        <v>20</v>
      </c>
      <c r="F40" s="53">
        <v>18</v>
      </c>
      <c r="G40" s="54"/>
      <c r="H40" s="19">
        <f t="shared" si="0"/>
        <v>61</v>
      </c>
      <c r="I40" s="55" t="s">
        <v>21</v>
      </c>
      <c r="J40" s="129">
        <v>1</v>
      </c>
      <c r="K40" s="130"/>
      <c r="L40" s="21" t="str">
        <f t="shared" si="11"/>
        <v/>
      </c>
      <c r="M40" s="22" t="s">
        <v>23</v>
      </c>
      <c r="N40" s="21">
        <f t="shared" si="12"/>
        <v>23</v>
      </c>
      <c r="O40" s="22" t="s">
        <v>23</v>
      </c>
      <c r="P40" s="21">
        <f t="shared" si="13"/>
        <v>20</v>
      </c>
      <c r="Q40" s="22" t="s">
        <v>23</v>
      </c>
      <c r="R40" s="21">
        <f t="shared" si="14"/>
        <v>18</v>
      </c>
      <c r="S40" s="22" t="s">
        <v>23</v>
      </c>
      <c r="T40" s="21" t="str">
        <f t="shared" si="15"/>
        <v/>
      </c>
      <c r="U40" s="58"/>
      <c r="V40" s="24" t="str">
        <f t="shared" si="1"/>
        <v/>
      </c>
      <c r="W40" s="59">
        <v>45</v>
      </c>
      <c r="X40" s="26">
        <f t="shared" si="2"/>
        <v>68</v>
      </c>
      <c r="Y40" s="59">
        <f>X40</f>
        <v>68</v>
      </c>
      <c r="Z40" s="26">
        <f t="shared" si="3"/>
        <v>88</v>
      </c>
      <c r="AA40" s="59">
        <f>Z40</f>
        <v>88</v>
      </c>
      <c r="AB40" s="26">
        <f t="shared" si="4"/>
        <v>106</v>
      </c>
      <c r="AC40" s="59"/>
      <c r="AD40" s="26" t="str">
        <f t="shared" si="5"/>
        <v/>
      </c>
      <c r="AG40" s="4">
        <f t="shared" si="6"/>
        <v>0</v>
      </c>
      <c r="AH40" s="4">
        <f t="shared" si="7"/>
        <v>45</v>
      </c>
      <c r="AI40" s="4">
        <f t="shared" si="8"/>
        <v>0</v>
      </c>
      <c r="AJ40" s="4">
        <f t="shared" si="9"/>
        <v>0</v>
      </c>
      <c r="AK40" s="4">
        <f t="shared" si="10"/>
        <v>0</v>
      </c>
    </row>
    <row r="41" spans="1:37" x14ac:dyDescent="0.2">
      <c r="A41" s="131" t="s">
        <v>36</v>
      </c>
      <c r="B41" s="132"/>
      <c r="C41" s="52"/>
      <c r="D41" s="52">
        <v>42000</v>
      </c>
      <c r="E41" s="52"/>
      <c r="F41" s="53">
        <v>41000</v>
      </c>
      <c r="G41" s="54">
        <v>5000</v>
      </c>
      <c r="H41" s="19">
        <f t="shared" si="0"/>
        <v>88000</v>
      </c>
      <c r="I41" s="55" t="s">
        <v>35</v>
      </c>
      <c r="J41" s="129">
        <v>2000</v>
      </c>
      <c r="K41" s="130"/>
      <c r="L41" s="21" t="str">
        <f t="shared" si="11"/>
        <v/>
      </c>
      <c r="M41" s="22" t="s">
        <v>23</v>
      </c>
      <c r="N41" s="21">
        <f t="shared" si="12"/>
        <v>21</v>
      </c>
      <c r="O41" s="22" t="s">
        <v>23</v>
      </c>
      <c r="P41" s="21" t="str">
        <f t="shared" si="13"/>
        <v/>
      </c>
      <c r="Q41" s="22" t="s">
        <v>23</v>
      </c>
      <c r="R41" s="21">
        <f t="shared" si="14"/>
        <v>21</v>
      </c>
      <c r="S41" s="22" t="s">
        <v>23</v>
      </c>
      <c r="T41" s="21">
        <f t="shared" si="15"/>
        <v>3</v>
      </c>
      <c r="U41" s="58"/>
      <c r="V41" s="24" t="str">
        <f t="shared" si="1"/>
        <v/>
      </c>
      <c r="W41" s="59">
        <f>X39-21</f>
        <v>29</v>
      </c>
      <c r="X41" s="26">
        <f t="shared" si="2"/>
        <v>50</v>
      </c>
      <c r="Y41" s="59"/>
      <c r="Z41" s="26" t="str">
        <f t="shared" si="3"/>
        <v/>
      </c>
      <c r="AA41" s="59">
        <f>AB39-10</f>
        <v>105</v>
      </c>
      <c r="AB41" s="26">
        <f t="shared" si="4"/>
        <v>126</v>
      </c>
      <c r="AC41" s="59">
        <f>AB48</f>
        <v>136</v>
      </c>
      <c r="AD41" s="26">
        <f t="shared" si="5"/>
        <v>139</v>
      </c>
      <c r="AG41" s="4">
        <f t="shared" si="6"/>
        <v>0</v>
      </c>
      <c r="AH41" s="4">
        <f t="shared" si="7"/>
        <v>29</v>
      </c>
      <c r="AI41" s="4">
        <f t="shared" si="8"/>
        <v>0</v>
      </c>
      <c r="AJ41" s="4">
        <f t="shared" si="9"/>
        <v>55</v>
      </c>
      <c r="AK41" s="4">
        <f t="shared" si="10"/>
        <v>10</v>
      </c>
    </row>
    <row r="42" spans="1:37" x14ac:dyDescent="0.2">
      <c r="A42" s="131" t="s">
        <v>34</v>
      </c>
      <c r="B42" s="132"/>
      <c r="C42" s="52"/>
      <c r="D42" s="52">
        <v>37500</v>
      </c>
      <c r="E42" s="52"/>
      <c r="F42" s="53">
        <v>35500</v>
      </c>
      <c r="G42" s="54">
        <v>6100</v>
      </c>
      <c r="H42" s="19">
        <f t="shared" si="0"/>
        <v>79100</v>
      </c>
      <c r="I42" s="56" t="s">
        <v>32</v>
      </c>
      <c r="J42" s="129">
        <v>2000</v>
      </c>
      <c r="K42" s="130"/>
      <c r="L42" s="21" t="str">
        <f t="shared" si="11"/>
        <v/>
      </c>
      <c r="M42" s="22" t="s">
        <v>23</v>
      </c>
      <c r="N42" s="21">
        <f t="shared" si="12"/>
        <v>19</v>
      </c>
      <c r="O42" s="22" t="s">
        <v>23</v>
      </c>
      <c r="P42" s="21" t="str">
        <f t="shared" si="13"/>
        <v/>
      </c>
      <c r="Q42" s="22" t="s">
        <v>23</v>
      </c>
      <c r="R42" s="21">
        <f t="shared" si="14"/>
        <v>18</v>
      </c>
      <c r="S42" s="22" t="s">
        <v>23</v>
      </c>
      <c r="T42" s="21">
        <f t="shared" si="15"/>
        <v>4</v>
      </c>
      <c r="U42" s="58"/>
      <c r="V42" s="24" t="str">
        <f t="shared" si="1"/>
        <v/>
      </c>
      <c r="W42" s="59">
        <f>X41-12</f>
        <v>38</v>
      </c>
      <c r="X42" s="26">
        <f t="shared" si="2"/>
        <v>57</v>
      </c>
      <c r="Y42" s="59"/>
      <c r="Z42" s="26" t="str">
        <f t="shared" si="3"/>
        <v/>
      </c>
      <c r="AA42" s="59">
        <f>AB41-16</f>
        <v>110</v>
      </c>
      <c r="AB42" s="26">
        <f t="shared" si="4"/>
        <v>128</v>
      </c>
      <c r="AC42" s="59">
        <f>AD41-2</f>
        <v>137</v>
      </c>
      <c r="AD42" s="26">
        <f t="shared" si="5"/>
        <v>141</v>
      </c>
      <c r="AG42" s="4">
        <f t="shared" si="6"/>
        <v>0</v>
      </c>
      <c r="AH42" s="4">
        <f t="shared" si="7"/>
        <v>38</v>
      </c>
      <c r="AI42" s="4">
        <f t="shared" si="8"/>
        <v>0</v>
      </c>
      <c r="AJ42" s="4">
        <f t="shared" si="9"/>
        <v>53</v>
      </c>
      <c r="AK42" s="4">
        <f t="shared" si="10"/>
        <v>9</v>
      </c>
    </row>
    <row r="43" spans="1:37" x14ac:dyDescent="0.2">
      <c r="A43" s="131" t="s">
        <v>33</v>
      </c>
      <c r="B43" s="132"/>
      <c r="C43" s="52"/>
      <c r="D43" s="52">
        <v>21000</v>
      </c>
      <c r="E43" s="52"/>
      <c r="F43" s="53">
        <v>21000</v>
      </c>
      <c r="G43" s="54">
        <v>3450</v>
      </c>
      <c r="H43" s="19">
        <f t="shared" si="0"/>
        <v>45450</v>
      </c>
      <c r="I43" s="56" t="s">
        <v>32</v>
      </c>
      <c r="J43" s="129">
        <v>2000</v>
      </c>
      <c r="K43" s="130"/>
      <c r="L43" s="21" t="str">
        <f t="shared" si="11"/>
        <v/>
      </c>
      <c r="M43" s="22" t="s">
        <v>23</v>
      </c>
      <c r="N43" s="21">
        <f t="shared" si="12"/>
        <v>11</v>
      </c>
      <c r="O43" s="22" t="s">
        <v>23</v>
      </c>
      <c r="P43" s="21" t="str">
        <f t="shared" si="13"/>
        <v/>
      </c>
      <c r="Q43" s="22" t="s">
        <v>23</v>
      </c>
      <c r="R43" s="21">
        <f t="shared" si="14"/>
        <v>11</v>
      </c>
      <c r="S43" s="22" t="s">
        <v>23</v>
      </c>
      <c r="T43" s="21">
        <f t="shared" si="15"/>
        <v>2</v>
      </c>
      <c r="U43" s="58"/>
      <c r="V43" s="24" t="str">
        <f t="shared" si="1"/>
        <v/>
      </c>
      <c r="W43" s="59">
        <f>X42-10</f>
        <v>47</v>
      </c>
      <c r="X43" s="26">
        <f t="shared" si="2"/>
        <v>58</v>
      </c>
      <c r="Y43" s="59"/>
      <c r="Z43" s="26" t="str">
        <f t="shared" si="3"/>
        <v/>
      </c>
      <c r="AA43" s="59">
        <f>AB42-15</f>
        <v>113</v>
      </c>
      <c r="AB43" s="26">
        <f t="shared" si="4"/>
        <v>124</v>
      </c>
      <c r="AC43" s="59">
        <f>AD42</f>
        <v>141</v>
      </c>
      <c r="AD43" s="26">
        <f t="shared" si="5"/>
        <v>143</v>
      </c>
      <c r="AG43" s="4">
        <f t="shared" si="6"/>
        <v>0</v>
      </c>
      <c r="AH43" s="4">
        <f t="shared" si="7"/>
        <v>47</v>
      </c>
      <c r="AI43" s="4">
        <f t="shared" si="8"/>
        <v>0</v>
      </c>
      <c r="AJ43" s="4">
        <f t="shared" si="9"/>
        <v>55</v>
      </c>
      <c r="AK43" s="4">
        <f t="shared" si="10"/>
        <v>17</v>
      </c>
    </row>
    <row r="44" spans="1:37" x14ac:dyDescent="0.2">
      <c r="A44" s="131" t="s">
        <v>31</v>
      </c>
      <c r="B44" s="132"/>
      <c r="C44" s="52"/>
      <c r="D44" s="52">
        <v>33500</v>
      </c>
      <c r="E44" s="52"/>
      <c r="F44" s="53">
        <v>33500</v>
      </c>
      <c r="G44" s="54">
        <v>6850</v>
      </c>
      <c r="H44" s="19">
        <f t="shared" si="0"/>
        <v>73850</v>
      </c>
      <c r="I44" s="56" t="s">
        <v>24</v>
      </c>
      <c r="J44" s="129">
        <v>3500</v>
      </c>
      <c r="K44" s="130"/>
      <c r="L44" s="21" t="str">
        <f t="shared" si="11"/>
        <v/>
      </c>
      <c r="M44" s="22" t="s">
        <v>23</v>
      </c>
      <c r="N44" s="21">
        <f t="shared" si="12"/>
        <v>10</v>
      </c>
      <c r="O44" s="22" t="s">
        <v>23</v>
      </c>
      <c r="P44" s="21" t="str">
        <f t="shared" si="13"/>
        <v/>
      </c>
      <c r="Q44" s="22" t="s">
        <v>23</v>
      </c>
      <c r="R44" s="21">
        <f t="shared" si="14"/>
        <v>10</v>
      </c>
      <c r="S44" s="22" t="s">
        <v>23</v>
      </c>
      <c r="T44" s="21">
        <f t="shared" si="15"/>
        <v>2</v>
      </c>
      <c r="U44" s="58"/>
      <c r="V44" s="24" t="str">
        <f t="shared" si="1"/>
        <v/>
      </c>
      <c r="W44" s="59">
        <f>X43-9</f>
        <v>49</v>
      </c>
      <c r="X44" s="26">
        <f t="shared" si="2"/>
        <v>59</v>
      </c>
      <c r="Y44" s="59"/>
      <c r="Z44" s="26" t="str">
        <f t="shared" si="3"/>
        <v/>
      </c>
      <c r="AA44" s="59">
        <f>AB43-7</f>
        <v>117</v>
      </c>
      <c r="AB44" s="26">
        <f t="shared" si="4"/>
        <v>127</v>
      </c>
      <c r="AC44" s="59">
        <f>AD43</f>
        <v>143</v>
      </c>
      <c r="AD44" s="26">
        <f t="shared" si="5"/>
        <v>145</v>
      </c>
      <c r="AG44" s="4">
        <f t="shared" si="6"/>
        <v>0</v>
      </c>
      <c r="AH44" s="4">
        <f t="shared" si="7"/>
        <v>49</v>
      </c>
      <c r="AI44" s="4">
        <f t="shared" si="8"/>
        <v>0</v>
      </c>
      <c r="AJ44" s="4">
        <f t="shared" si="9"/>
        <v>58</v>
      </c>
      <c r="AK44" s="4">
        <f t="shared" si="10"/>
        <v>16</v>
      </c>
    </row>
    <row r="45" spans="1:37" x14ac:dyDescent="0.2">
      <c r="A45" s="131" t="s">
        <v>30</v>
      </c>
      <c r="B45" s="132"/>
      <c r="C45" s="52"/>
      <c r="D45" s="52">
        <v>8400</v>
      </c>
      <c r="E45" s="52"/>
      <c r="F45" s="53">
        <v>8400</v>
      </c>
      <c r="G45" s="54">
        <v>16000</v>
      </c>
      <c r="H45" s="19">
        <f t="shared" si="0"/>
        <v>32800</v>
      </c>
      <c r="I45" s="56" t="s">
        <v>29</v>
      </c>
      <c r="J45" s="129">
        <v>2000</v>
      </c>
      <c r="K45" s="130"/>
      <c r="L45" s="21" t="str">
        <f t="shared" si="11"/>
        <v/>
      </c>
      <c r="M45" s="22" t="s">
        <v>23</v>
      </c>
      <c r="N45" s="21">
        <f t="shared" si="12"/>
        <v>5</v>
      </c>
      <c r="O45" s="22" t="s">
        <v>23</v>
      </c>
      <c r="P45" s="21" t="str">
        <f t="shared" si="13"/>
        <v/>
      </c>
      <c r="Q45" s="22" t="s">
        <v>23</v>
      </c>
      <c r="R45" s="21">
        <f t="shared" si="14"/>
        <v>5</v>
      </c>
      <c r="S45" s="22" t="s">
        <v>23</v>
      </c>
      <c r="T45" s="21">
        <f t="shared" si="15"/>
        <v>8</v>
      </c>
      <c r="U45" s="58"/>
      <c r="V45" s="24" t="str">
        <f t="shared" si="1"/>
        <v/>
      </c>
      <c r="W45" s="59">
        <f>X44-3</f>
        <v>56</v>
      </c>
      <c r="X45" s="26">
        <f t="shared" si="2"/>
        <v>61</v>
      </c>
      <c r="Y45" s="59"/>
      <c r="Z45" s="26" t="str">
        <f t="shared" si="3"/>
        <v/>
      </c>
      <c r="AA45" s="59">
        <f>AB44-3</f>
        <v>124</v>
      </c>
      <c r="AB45" s="26">
        <f t="shared" si="4"/>
        <v>129</v>
      </c>
      <c r="AC45" s="59">
        <f>AD44-1</f>
        <v>144</v>
      </c>
      <c r="AD45" s="26">
        <f t="shared" si="5"/>
        <v>152</v>
      </c>
      <c r="AG45" s="4">
        <f t="shared" si="6"/>
        <v>0</v>
      </c>
      <c r="AH45" s="4">
        <f t="shared" si="7"/>
        <v>56</v>
      </c>
      <c r="AI45" s="4">
        <f t="shared" si="8"/>
        <v>0</v>
      </c>
      <c r="AJ45" s="4">
        <f t="shared" si="9"/>
        <v>63</v>
      </c>
      <c r="AK45" s="4">
        <f t="shared" si="10"/>
        <v>15</v>
      </c>
    </row>
    <row r="46" spans="1:37" x14ac:dyDescent="0.2">
      <c r="A46" s="133" t="s">
        <v>28</v>
      </c>
      <c r="B46" s="134"/>
      <c r="C46" s="52"/>
      <c r="D46" s="52">
        <v>2000</v>
      </c>
      <c r="E46" s="52"/>
      <c r="F46" s="53">
        <v>2000</v>
      </c>
      <c r="G46" s="54"/>
      <c r="H46" s="19">
        <f t="shared" si="0"/>
        <v>4000</v>
      </c>
      <c r="I46" s="55" t="s">
        <v>27</v>
      </c>
      <c r="J46" s="129">
        <v>500</v>
      </c>
      <c r="K46" s="130"/>
      <c r="L46" s="21" t="str">
        <f t="shared" si="11"/>
        <v/>
      </c>
      <c r="M46" s="22" t="s">
        <v>23</v>
      </c>
      <c r="N46" s="21">
        <f t="shared" si="12"/>
        <v>4</v>
      </c>
      <c r="O46" s="22" t="s">
        <v>23</v>
      </c>
      <c r="P46" s="21" t="str">
        <f t="shared" si="13"/>
        <v/>
      </c>
      <c r="Q46" s="22" t="s">
        <v>23</v>
      </c>
      <c r="R46" s="21">
        <f t="shared" si="14"/>
        <v>4</v>
      </c>
      <c r="S46" s="22" t="s">
        <v>23</v>
      </c>
      <c r="T46" s="21" t="str">
        <f t="shared" si="15"/>
        <v/>
      </c>
      <c r="U46" s="58"/>
      <c r="V46" s="24" t="str">
        <f t="shared" si="1"/>
        <v/>
      </c>
      <c r="W46" s="59">
        <f>X45-2</f>
        <v>59</v>
      </c>
      <c r="X46" s="26">
        <f t="shared" si="2"/>
        <v>63</v>
      </c>
      <c r="Y46" s="59"/>
      <c r="Z46" s="26" t="str">
        <f t="shared" si="3"/>
        <v/>
      </c>
      <c r="AA46" s="59">
        <f>AB45-2</f>
        <v>127</v>
      </c>
      <c r="AB46" s="26">
        <f t="shared" si="4"/>
        <v>131</v>
      </c>
      <c r="AC46" s="59"/>
      <c r="AD46" s="26" t="str">
        <f t="shared" si="5"/>
        <v/>
      </c>
      <c r="AG46" s="4">
        <f t="shared" si="6"/>
        <v>0</v>
      </c>
      <c r="AH46" s="4">
        <f t="shared" si="7"/>
        <v>59</v>
      </c>
      <c r="AI46" s="4">
        <f t="shared" si="8"/>
        <v>0</v>
      </c>
      <c r="AJ46" s="4">
        <f t="shared" si="9"/>
        <v>64</v>
      </c>
      <c r="AK46" s="4">
        <f t="shared" si="10"/>
        <v>0</v>
      </c>
    </row>
    <row r="47" spans="1:37" x14ac:dyDescent="0.2">
      <c r="A47" s="131" t="s">
        <v>26</v>
      </c>
      <c r="B47" s="132"/>
      <c r="C47" s="52"/>
      <c r="D47" s="52">
        <v>1100</v>
      </c>
      <c r="E47" s="52"/>
      <c r="F47" s="53">
        <v>500</v>
      </c>
      <c r="G47" s="54"/>
      <c r="H47" s="19">
        <f t="shared" si="0"/>
        <v>1600</v>
      </c>
      <c r="I47" s="57" t="s">
        <v>24</v>
      </c>
      <c r="J47" s="129">
        <v>150</v>
      </c>
      <c r="K47" s="130"/>
      <c r="L47" s="21" t="str">
        <f t="shared" si="11"/>
        <v/>
      </c>
      <c r="M47" s="22" t="s">
        <v>23</v>
      </c>
      <c r="N47" s="21">
        <f t="shared" si="12"/>
        <v>8</v>
      </c>
      <c r="O47" s="22" t="s">
        <v>23</v>
      </c>
      <c r="P47" s="21" t="str">
        <f t="shared" si="13"/>
        <v/>
      </c>
      <c r="Q47" s="22" t="s">
        <v>23</v>
      </c>
      <c r="R47" s="21">
        <f t="shared" si="14"/>
        <v>4</v>
      </c>
      <c r="S47" s="22" t="s">
        <v>23</v>
      </c>
      <c r="T47" s="21" t="str">
        <f t="shared" si="15"/>
        <v/>
      </c>
      <c r="U47" s="58"/>
      <c r="V47" s="24" t="str">
        <f t="shared" si="1"/>
        <v/>
      </c>
      <c r="W47" s="59">
        <f>X46-6</f>
        <v>57</v>
      </c>
      <c r="X47" s="26">
        <f t="shared" si="2"/>
        <v>65</v>
      </c>
      <c r="Y47" s="59"/>
      <c r="Z47" s="26" t="str">
        <f t="shared" si="3"/>
        <v/>
      </c>
      <c r="AA47" s="59">
        <f>AB46-2</f>
        <v>129</v>
      </c>
      <c r="AB47" s="26">
        <f t="shared" si="4"/>
        <v>133</v>
      </c>
      <c r="AC47" s="59"/>
      <c r="AD47" s="26" t="str">
        <f t="shared" si="5"/>
        <v/>
      </c>
      <c r="AG47" s="4">
        <f t="shared" si="6"/>
        <v>0</v>
      </c>
      <c r="AH47" s="4">
        <f t="shared" si="7"/>
        <v>57</v>
      </c>
      <c r="AI47" s="4">
        <f t="shared" si="8"/>
        <v>0</v>
      </c>
      <c r="AJ47" s="4">
        <f t="shared" si="9"/>
        <v>64</v>
      </c>
      <c r="AK47" s="4">
        <f t="shared" si="10"/>
        <v>0</v>
      </c>
    </row>
    <row r="48" spans="1:37" x14ac:dyDescent="0.2">
      <c r="A48" s="131" t="s">
        <v>25</v>
      </c>
      <c r="B48" s="132"/>
      <c r="C48" s="52"/>
      <c r="D48" s="52">
        <v>6200</v>
      </c>
      <c r="E48" s="52"/>
      <c r="F48" s="53">
        <v>6200</v>
      </c>
      <c r="G48" s="54"/>
      <c r="H48" s="19">
        <f t="shared" si="0"/>
        <v>12400</v>
      </c>
      <c r="I48" s="57" t="s">
        <v>24</v>
      </c>
      <c r="J48" s="129">
        <v>1500</v>
      </c>
      <c r="K48" s="130"/>
      <c r="L48" s="21" t="str">
        <f t="shared" si="11"/>
        <v/>
      </c>
      <c r="M48" s="22" t="s">
        <v>23</v>
      </c>
      <c r="N48" s="21">
        <f t="shared" si="12"/>
        <v>5</v>
      </c>
      <c r="O48" s="22" t="s">
        <v>23</v>
      </c>
      <c r="P48" s="21" t="str">
        <f t="shared" si="13"/>
        <v/>
      </c>
      <c r="Q48" s="22" t="s">
        <v>23</v>
      </c>
      <c r="R48" s="21">
        <f t="shared" si="14"/>
        <v>5</v>
      </c>
      <c r="S48" s="22" t="s">
        <v>23</v>
      </c>
      <c r="T48" s="21" t="str">
        <f t="shared" si="15"/>
        <v/>
      </c>
      <c r="U48" s="58"/>
      <c r="V48" s="24" t="str">
        <f t="shared" si="1"/>
        <v/>
      </c>
      <c r="W48" s="59">
        <f>X47-2</f>
        <v>63</v>
      </c>
      <c r="X48" s="26">
        <f t="shared" si="2"/>
        <v>68</v>
      </c>
      <c r="Y48" s="59"/>
      <c r="Z48" s="26" t="str">
        <f t="shared" si="3"/>
        <v/>
      </c>
      <c r="AA48" s="59">
        <f>AB47-2</f>
        <v>131</v>
      </c>
      <c r="AB48" s="26">
        <f t="shared" si="4"/>
        <v>136</v>
      </c>
      <c r="AC48" s="59"/>
      <c r="AD48" s="26" t="str">
        <f t="shared" si="5"/>
        <v/>
      </c>
      <c r="AG48" s="4">
        <f t="shared" si="6"/>
        <v>0</v>
      </c>
      <c r="AH48" s="4">
        <f t="shared" si="7"/>
        <v>63</v>
      </c>
      <c r="AI48" s="4">
        <f t="shared" si="8"/>
        <v>0</v>
      </c>
      <c r="AJ48" s="4">
        <f t="shared" si="9"/>
        <v>63</v>
      </c>
      <c r="AK48" s="4">
        <f t="shared" si="10"/>
        <v>0</v>
      </c>
    </row>
    <row r="49" spans="1:37" x14ac:dyDescent="0.2">
      <c r="A49" s="131"/>
      <c r="B49" s="132"/>
      <c r="C49" s="52"/>
      <c r="D49" s="52"/>
      <c r="E49" s="52"/>
      <c r="F49" s="53"/>
      <c r="G49" s="54"/>
      <c r="H49" s="19" t="str">
        <f t="shared" si="0"/>
        <v/>
      </c>
      <c r="I49" s="57"/>
      <c r="J49" s="129"/>
      <c r="K49" s="130"/>
      <c r="L49" s="21" t="str">
        <f t="shared" si="11"/>
        <v/>
      </c>
      <c r="M49" s="22" t="s">
        <v>23</v>
      </c>
      <c r="N49" s="21" t="str">
        <f t="shared" si="12"/>
        <v/>
      </c>
      <c r="O49" s="22" t="s">
        <v>23</v>
      </c>
      <c r="P49" s="21" t="str">
        <f t="shared" si="13"/>
        <v/>
      </c>
      <c r="Q49" s="22" t="s">
        <v>23</v>
      </c>
      <c r="R49" s="21" t="str">
        <f t="shared" si="14"/>
        <v/>
      </c>
      <c r="S49" s="22" t="s">
        <v>23</v>
      </c>
      <c r="T49" s="21" t="str">
        <f t="shared" si="15"/>
        <v/>
      </c>
      <c r="U49" s="58"/>
      <c r="V49" s="24" t="str">
        <f t="shared" si="1"/>
        <v/>
      </c>
      <c r="W49" s="59"/>
      <c r="X49" s="26" t="str">
        <f t="shared" si="2"/>
        <v/>
      </c>
      <c r="Y49" s="59"/>
      <c r="Z49" s="26" t="str">
        <f t="shared" si="3"/>
        <v/>
      </c>
      <c r="AA49" s="59"/>
      <c r="AB49" s="26" t="str">
        <f t="shared" si="4"/>
        <v/>
      </c>
      <c r="AC49" s="59"/>
      <c r="AD49" s="26" t="str">
        <f t="shared" si="5"/>
        <v/>
      </c>
      <c r="AG49" s="4">
        <f t="shared" si="6"/>
        <v>0</v>
      </c>
      <c r="AH49" s="4">
        <f t="shared" si="7"/>
        <v>0</v>
      </c>
      <c r="AI49" s="4">
        <f t="shared" si="8"/>
        <v>0</v>
      </c>
      <c r="AJ49" s="4">
        <f t="shared" si="9"/>
        <v>0</v>
      </c>
      <c r="AK49" s="4">
        <f t="shared" si="10"/>
        <v>0</v>
      </c>
    </row>
    <row r="50" spans="1:37" x14ac:dyDescent="0.2">
      <c r="A50" s="131"/>
      <c r="B50" s="132"/>
      <c r="C50" s="52"/>
      <c r="D50" s="52"/>
      <c r="E50" s="52"/>
      <c r="F50" s="53"/>
      <c r="G50" s="54"/>
      <c r="H50" s="19" t="str">
        <f t="shared" si="0"/>
        <v/>
      </c>
      <c r="I50" s="57"/>
      <c r="J50" s="129"/>
      <c r="K50" s="130"/>
      <c r="L50" s="21" t="str">
        <f t="shared" si="11"/>
        <v/>
      </c>
      <c r="M50" s="22" t="s">
        <v>23</v>
      </c>
      <c r="N50" s="21" t="str">
        <f t="shared" si="12"/>
        <v/>
      </c>
      <c r="O50" s="22" t="s">
        <v>23</v>
      </c>
      <c r="P50" s="21" t="str">
        <f t="shared" si="13"/>
        <v/>
      </c>
      <c r="Q50" s="22" t="s">
        <v>23</v>
      </c>
      <c r="R50" s="21" t="str">
        <f t="shared" si="14"/>
        <v/>
      </c>
      <c r="S50" s="22" t="s">
        <v>23</v>
      </c>
      <c r="T50" s="21" t="str">
        <f t="shared" si="15"/>
        <v/>
      </c>
      <c r="U50" s="58"/>
      <c r="V50" s="24" t="str">
        <f t="shared" si="1"/>
        <v/>
      </c>
      <c r="W50" s="59"/>
      <c r="X50" s="26" t="str">
        <f t="shared" si="2"/>
        <v/>
      </c>
      <c r="Y50" s="59"/>
      <c r="Z50" s="26" t="str">
        <f t="shared" si="3"/>
        <v/>
      </c>
      <c r="AA50" s="59"/>
      <c r="AB50" s="26" t="str">
        <f t="shared" si="4"/>
        <v/>
      </c>
      <c r="AC50" s="59"/>
      <c r="AD50" s="26" t="str">
        <f t="shared" si="5"/>
        <v/>
      </c>
      <c r="AG50" s="4">
        <f t="shared" si="6"/>
        <v>0</v>
      </c>
      <c r="AH50" s="4">
        <f t="shared" si="7"/>
        <v>0</v>
      </c>
      <c r="AI50" s="4">
        <f t="shared" si="8"/>
        <v>0</v>
      </c>
      <c r="AJ50" s="4">
        <f t="shared" si="9"/>
        <v>0</v>
      </c>
      <c r="AK50" s="4">
        <f t="shared" si="10"/>
        <v>0</v>
      </c>
    </row>
    <row r="51" spans="1:37" x14ac:dyDescent="0.2">
      <c r="A51" s="140"/>
      <c r="B51" s="141"/>
      <c r="C51" s="52"/>
      <c r="D51" s="52"/>
      <c r="E51" s="52"/>
      <c r="F51" s="53"/>
      <c r="G51" s="54"/>
      <c r="H51" s="19" t="str">
        <f t="shared" si="0"/>
        <v/>
      </c>
      <c r="I51" s="55"/>
      <c r="J51" s="129"/>
      <c r="K51" s="130"/>
      <c r="L51" s="21" t="str">
        <f t="shared" si="11"/>
        <v/>
      </c>
      <c r="M51" s="22" t="s">
        <v>23</v>
      </c>
      <c r="N51" s="21" t="str">
        <f t="shared" si="12"/>
        <v/>
      </c>
      <c r="O51" s="22" t="s">
        <v>23</v>
      </c>
      <c r="P51" s="21" t="str">
        <f t="shared" si="13"/>
        <v/>
      </c>
      <c r="Q51" s="22" t="s">
        <v>23</v>
      </c>
      <c r="R51" s="21" t="str">
        <f t="shared" si="14"/>
        <v/>
      </c>
      <c r="S51" s="22" t="s">
        <v>23</v>
      </c>
      <c r="T51" s="21" t="str">
        <f t="shared" si="15"/>
        <v/>
      </c>
      <c r="U51" s="58"/>
      <c r="V51" s="24" t="str">
        <f t="shared" si="1"/>
        <v/>
      </c>
      <c r="W51" s="59"/>
      <c r="X51" s="26" t="str">
        <f t="shared" si="2"/>
        <v/>
      </c>
      <c r="Y51" s="59"/>
      <c r="Z51" s="26" t="str">
        <f t="shared" si="3"/>
        <v/>
      </c>
      <c r="AA51" s="59"/>
      <c r="AB51" s="26" t="str">
        <f t="shared" si="4"/>
        <v/>
      </c>
      <c r="AC51" s="59"/>
      <c r="AD51" s="26" t="str">
        <f t="shared" si="5"/>
        <v/>
      </c>
      <c r="AG51" s="4">
        <f t="shared" si="6"/>
        <v>0</v>
      </c>
      <c r="AH51" s="4">
        <f t="shared" si="7"/>
        <v>0</v>
      </c>
      <c r="AI51" s="4">
        <f t="shared" si="8"/>
        <v>0</v>
      </c>
      <c r="AJ51" s="4">
        <f t="shared" si="9"/>
        <v>0</v>
      </c>
      <c r="AK51" s="4">
        <f t="shared" si="10"/>
        <v>0</v>
      </c>
    </row>
    <row r="52" spans="1:37" x14ac:dyDescent="0.2">
      <c r="A52" s="31"/>
      <c r="J52" s="4"/>
    </row>
    <row r="53" spans="1:37" ht="19.5" customHeight="1" x14ac:dyDescent="0.25">
      <c r="A53" s="32"/>
      <c r="B53" s="87" t="s">
        <v>22</v>
      </c>
      <c r="C53" s="88"/>
      <c r="D53" s="87" t="s">
        <v>21</v>
      </c>
      <c r="E53" s="89"/>
      <c r="F53" s="89"/>
      <c r="G53" s="33" t="s">
        <v>20</v>
      </c>
      <c r="H53" s="90" t="s">
        <v>83</v>
      </c>
      <c r="I53" s="91"/>
      <c r="J53" s="92"/>
      <c r="K53" s="34"/>
      <c r="L53" s="35"/>
      <c r="M53" s="35"/>
      <c r="O53" s="36"/>
      <c r="P53" s="36"/>
      <c r="X53" s="78" t="s">
        <v>19</v>
      </c>
      <c r="Y53" s="78"/>
      <c r="Z53" s="78"/>
      <c r="AA53" s="78"/>
      <c r="AB53" s="78"/>
      <c r="AC53" s="78"/>
      <c r="AD53" s="78"/>
    </row>
    <row r="54" spans="1:37" ht="12.75" customHeight="1" x14ac:dyDescent="0.2">
      <c r="A54" s="37" t="s">
        <v>13</v>
      </c>
      <c r="B54" s="66" t="s">
        <v>18</v>
      </c>
      <c r="C54" s="66" t="s">
        <v>17</v>
      </c>
      <c r="D54" s="38" t="s">
        <v>13</v>
      </c>
      <c r="E54" s="39" t="s">
        <v>12</v>
      </c>
      <c r="F54" s="33" t="s">
        <v>16</v>
      </c>
      <c r="G54" s="40" t="s">
        <v>15</v>
      </c>
      <c r="H54" s="40" t="s">
        <v>14</v>
      </c>
      <c r="I54" s="66" t="s">
        <v>13</v>
      </c>
      <c r="J54" s="38" t="s">
        <v>12</v>
      </c>
      <c r="K54" s="41"/>
      <c r="L54" s="35"/>
      <c r="M54" s="35"/>
      <c r="X54" s="135"/>
      <c r="Y54" s="136"/>
      <c r="Z54" s="136"/>
      <c r="AA54" s="136"/>
      <c r="AB54" s="136"/>
      <c r="AC54" s="136"/>
      <c r="AD54" s="136"/>
    </row>
    <row r="55" spans="1:37" x14ac:dyDescent="0.2">
      <c r="A55" s="59"/>
      <c r="B55" s="60"/>
      <c r="C55" s="60"/>
      <c r="D55" s="43">
        <f t="shared" ref="D55:D66" si="16">IF(AND(B55&gt;0,C55&gt;0),((C55+1)-B55),0)</f>
        <v>0</v>
      </c>
      <c r="E55" s="44">
        <f>D55</f>
        <v>0</v>
      </c>
      <c r="F55" s="61"/>
      <c r="G55" s="46">
        <f t="shared" ref="G55:G66" si="17">NETWORKDAYS(B55,C55)-F55</f>
        <v>0</v>
      </c>
      <c r="H55" s="61"/>
      <c r="I55" s="47">
        <f t="shared" ref="I55:I66" si="18">ROUND(IF(G55&gt;0,G55*H55*0.01,0),0)</f>
        <v>0</v>
      </c>
      <c r="J55" s="43">
        <f>I55</f>
        <v>0</v>
      </c>
      <c r="K55" s="41"/>
      <c r="L55" s="41"/>
      <c r="M55" s="41"/>
      <c r="X55" s="136"/>
      <c r="Y55" s="136"/>
      <c r="Z55" s="136"/>
      <c r="AA55" s="136"/>
      <c r="AB55" s="136"/>
      <c r="AC55" s="136"/>
      <c r="AD55" s="136"/>
    </row>
    <row r="56" spans="1:37" x14ac:dyDescent="0.2">
      <c r="A56" s="59"/>
      <c r="B56" s="60"/>
      <c r="C56" s="60"/>
      <c r="D56" s="43">
        <f t="shared" si="16"/>
        <v>0</v>
      </c>
      <c r="E56" s="44">
        <f t="shared" ref="E56:E66" si="19">E55+D56</f>
        <v>0</v>
      </c>
      <c r="F56" s="61"/>
      <c r="G56" s="46">
        <f t="shared" si="17"/>
        <v>0</v>
      </c>
      <c r="H56" s="61"/>
      <c r="I56" s="47">
        <f t="shared" si="18"/>
        <v>0</v>
      </c>
      <c r="J56" s="43">
        <f t="shared" ref="J56:J66" si="20">J55+I56</f>
        <v>0</v>
      </c>
      <c r="K56" s="41"/>
      <c r="L56" s="41"/>
      <c r="M56" s="41"/>
      <c r="X56" s="136"/>
      <c r="Y56" s="136"/>
      <c r="Z56" s="136"/>
      <c r="AA56" s="136"/>
      <c r="AB56" s="136"/>
      <c r="AC56" s="136"/>
      <c r="AD56" s="136"/>
    </row>
    <row r="57" spans="1:37" x14ac:dyDescent="0.2">
      <c r="A57" s="59" t="s">
        <v>11</v>
      </c>
      <c r="B57" s="60">
        <v>38425</v>
      </c>
      <c r="C57" s="60">
        <f>DATE($U$66,3,31)</f>
        <v>38442</v>
      </c>
      <c r="D57" s="43">
        <f t="shared" si="16"/>
        <v>18</v>
      </c>
      <c r="E57" s="44">
        <f t="shared" si="19"/>
        <v>18</v>
      </c>
      <c r="F57" s="61">
        <v>0</v>
      </c>
      <c r="G57" s="46">
        <f t="shared" si="17"/>
        <v>14</v>
      </c>
      <c r="H57" s="61">
        <v>75</v>
      </c>
      <c r="I57" s="47">
        <f t="shared" si="18"/>
        <v>11</v>
      </c>
      <c r="J57" s="43">
        <f t="shared" si="20"/>
        <v>11</v>
      </c>
      <c r="K57" s="41"/>
      <c r="L57" s="41"/>
      <c r="M57" s="41"/>
      <c r="X57" s="136"/>
      <c r="Y57" s="136"/>
      <c r="Z57" s="136"/>
      <c r="AA57" s="136"/>
      <c r="AB57" s="136"/>
      <c r="AC57" s="136"/>
      <c r="AD57" s="136"/>
    </row>
    <row r="58" spans="1:37" x14ac:dyDescent="0.2">
      <c r="A58" s="59" t="s">
        <v>10</v>
      </c>
      <c r="B58" s="60">
        <f>DATE($U$66,4,1)</f>
        <v>38443</v>
      </c>
      <c r="C58" s="60">
        <f>DATE($U$66,4,30)</f>
        <v>38472</v>
      </c>
      <c r="D58" s="43">
        <f t="shared" si="16"/>
        <v>30</v>
      </c>
      <c r="E58" s="44">
        <f t="shared" si="19"/>
        <v>48</v>
      </c>
      <c r="F58" s="61">
        <v>0</v>
      </c>
      <c r="G58" s="46">
        <f t="shared" si="17"/>
        <v>21</v>
      </c>
      <c r="H58" s="61">
        <v>80</v>
      </c>
      <c r="I58" s="47">
        <f t="shared" si="18"/>
        <v>17</v>
      </c>
      <c r="J58" s="43">
        <f t="shared" si="20"/>
        <v>28</v>
      </c>
      <c r="K58" s="41"/>
      <c r="L58" s="41"/>
      <c r="M58" s="41"/>
      <c r="X58" s="136"/>
      <c r="Y58" s="136"/>
      <c r="Z58" s="136"/>
      <c r="AA58" s="136"/>
      <c r="AB58" s="136"/>
      <c r="AC58" s="136"/>
      <c r="AD58" s="136"/>
    </row>
    <row r="59" spans="1:37" x14ac:dyDescent="0.2">
      <c r="A59" s="59" t="s">
        <v>9</v>
      </c>
      <c r="B59" s="60">
        <f>DATE($U$66,5,1)</f>
        <v>38473</v>
      </c>
      <c r="C59" s="60">
        <f>DATE($U$66,5,31)</f>
        <v>38503</v>
      </c>
      <c r="D59" s="43">
        <f t="shared" si="16"/>
        <v>31</v>
      </c>
      <c r="E59" s="44">
        <f t="shared" si="19"/>
        <v>79</v>
      </c>
      <c r="F59" s="61">
        <v>1</v>
      </c>
      <c r="G59" s="46">
        <f t="shared" si="17"/>
        <v>21</v>
      </c>
      <c r="H59" s="61">
        <v>85</v>
      </c>
      <c r="I59" s="47">
        <f t="shared" si="18"/>
        <v>18</v>
      </c>
      <c r="J59" s="43">
        <f t="shared" si="20"/>
        <v>46</v>
      </c>
      <c r="K59" s="41"/>
      <c r="L59" s="41"/>
      <c r="M59" s="41"/>
      <c r="X59" s="136"/>
      <c r="Y59" s="136"/>
      <c r="Z59" s="136"/>
      <c r="AA59" s="136"/>
      <c r="AB59" s="136"/>
      <c r="AC59" s="136"/>
      <c r="AD59" s="136"/>
    </row>
    <row r="60" spans="1:37" x14ac:dyDescent="0.2">
      <c r="A60" s="59" t="s">
        <v>8</v>
      </c>
      <c r="B60" s="60">
        <f>DATE($U$66,6,1)</f>
        <v>38504</v>
      </c>
      <c r="C60" s="60">
        <f>DATE($U$66,6,30)</f>
        <v>38533</v>
      </c>
      <c r="D60" s="43">
        <f t="shared" si="16"/>
        <v>30</v>
      </c>
      <c r="E60" s="44">
        <f t="shared" si="19"/>
        <v>109</v>
      </c>
      <c r="F60" s="61">
        <v>0</v>
      </c>
      <c r="G60" s="46">
        <f t="shared" si="17"/>
        <v>22</v>
      </c>
      <c r="H60" s="61">
        <v>95</v>
      </c>
      <c r="I60" s="47">
        <f t="shared" si="18"/>
        <v>21</v>
      </c>
      <c r="J60" s="43">
        <f t="shared" si="20"/>
        <v>67</v>
      </c>
      <c r="K60" s="41"/>
      <c r="L60" s="41"/>
      <c r="M60" s="41"/>
      <c r="X60" s="136"/>
      <c r="Y60" s="136"/>
      <c r="Z60" s="136"/>
      <c r="AA60" s="136"/>
      <c r="AB60" s="136"/>
      <c r="AC60" s="136"/>
      <c r="AD60" s="136"/>
    </row>
    <row r="61" spans="1:37" x14ac:dyDescent="0.2">
      <c r="A61" s="59" t="s">
        <v>7</v>
      </c>
      <c r="B61" s="60">
        <f>DATE($U$66,7,1)</f>
        <v>38534</v>
      </c>
      <c r="C61" s="60">
        <f>DATE($U$66,7,31)</f>
        <v>38564</v>
      </c>
      <c r="D61" s="43">
        <f t="shared" si="16"/>
        <v>31</v>
      </c>
      <c r="E61" s="44">
        <f t="shared" si="19"/>
        <v>140</v>
      </c>
      <c r="F61" s="61">
        <v>1</v>
      </c>
      <c r="G61" s="46">
        <f t="shared" si="17"/>
        <v>20</v>
      </c>
      <c r="H61" s="61">
        <v>95</v>
      </c>
      <c r="I61" s="47">
        <f t="shared" si="18"/>
        <v>19</v>
      </c>
      <c r="J61" s="43">
        <f t="shared" si="20"/>
        <v>86</v>
      </c>
      <c r="K61" s="41"/>
      <c r="L61" s="41"/>
      <c r="M61" s="41"/>
      <c r="X61" s="136"/>
      <c r="Y61" s="136"/>
      <c r="Z61" s="136"/>
      <c r="AA61" s="136"/>
      <c r="AB61" s="136"/>
      <c r="AC61" s="136"/>
      <c r="AD61" s="136"/>
    </row>
    <row r="62" spans="1:37" x14ac:dyDescent="0.2">
      <c r="A62" s="59" t="s">
        <v>6</v>
      </c>
      <c r="B62" s="60">
        <f>DATE($U$66,8,1)</f>
        <v>38565</v>
      </c>
      <c r="C62" s="60">
        <f>DATE($U$66,8,31)</f>
        <v>38595</v>
      </c>
      <c r="D62" s="43">
        <f t="shared" si="16"/>
        <v>31</v>
      </c>
      <c r="E62" s="44">
        <f t="shared" si="19"/>
        <v>171</v>
      </c>
      <c r="F62" s="61">
        <v>0</v>
      </c>
      <c r="G62" s="46">
        <f t="shared" si="17"/>
        <v>23</v>
      </c>
      <c r="H62" s="61">
        <v>85</v>
      </c>
      <c r="I62" s="47">
        <f t="shared" si="18"/>
        <v>20</v>
      </c>
      <c r="J62" s="43">
        <f t="shared" si="20"/>
        <v>106</v>
      </c>
      <c r="K62" s="41"/>
      <c r="L62" s="41"/>
      <c r="M62" s="41"/>
      <c r="X62" s="136"/>
      <c r="Y62" s="136"/>
      <c r="Z62" s="136"/>
      <c r="AA62" s="136"/>
      <c r="AB62" s="136"/>
      <c r="AC62" s="136"/>
      <c r="AD62" s="136"/>
    </row>
    <row r="63" spans="1:37" x14ac:dyDescent="0.2">
      <c r="A63" s="59" t="s">
        <v>5</v>
      </c>
      <c r="B63" s="60">
        <f>DATE($U$66,9,1)</f>
        <v>38596</v>
      </c>
      <c r="C63" s="60">
        <f>DATE($U$66,9,30)</f>
        <v>38625</v>
      </c>
      <c r="D63" s="43">
        <f t="shared" si="16"/>
        <v>30</v>
      </c>
      <c r="E63" s="44">
        <f t="shared" si="19"/>
        <v>201</v>
      </c>
      <c r="F63" s="61">
        <v>1</v>
      </c>
      <c r="G63" s="46">
        <f t="shared" si="17"/>
        <v>21</v>
      </c>
      <c r="H63" s="61">
        <v>80</v>
      </c>
      <c r="I63" s="47">
        <f t="shared" si="18"/>
        <v>17</v>
      </c>
      <c r="J63" s="43">
        <f t="shared" si="20"/>
        <v>123</v>
      </c>
      <c r="K63" s="41"/>
      <c r="L63" s="41"/>
      <c r="M63" s="41"/>
      <c r="X63" s="48" t="s">
        <v>81</v>
      </c>
      <c r="AB63" s="137">
        <f>E66</f>
        <v>262</v>
      </c>
      <c r="AC63" s="137"/>
      <c r="AD63" s="137"/>
    </row>
    <row r="64" spans="1:37" x14ac:dyDescent="0.2">
      <c r="A64" s="59" t="s">
        <v>4</v>
      </c>
      <c r="B64" s="60">
        <f>DATE($U$66,10,1)</f>
        <v>38626</v>
      </c>
      <c r="C64" s="60">
        <f>DATE($U$66,10,31)</f>
        <v>38656</v>
      </c>
      <c r="D64" s="43">
        <f t="shared" si="16"/>
        <v>31</v>
      </c>
      <c r="E64" s="44">
        <f t="shared" si="19"/>
        <v>232</v>
      </c>
      <c r="F64" s="61">
        <v>0</v>
      </c>
      <c r="G64" s="46">
        <f t="shared" si="17"/>
        <v>21</v>
      </c>
      <c r="H64" s="61">
        <v>75</v>
      </c>
      <c r="I64" s="47">
        <f t="shared" si="18"/>
        <v>16</v>
      </c>
      <c r="J64" s="43">
        <f t="shared" si="20"/>
        <v>139</v>
      </c>
      <c r="K64" s="41"/>
      <c r="L64" s="41"/>
      <c r="M64" s="41"/>
      <c r="X64" s="48" t="s">
        <v>3</v>
      </c>
      <c r="AB64" s="137">
        <f>J66</f>
        <v>152</v>
      </c>
      <c r="AC64" s="137"/>
      <c r="AD64" s="137"/>
    </row>
    <row r="65" spans="1:30" x14ac:dyDescent="0.2">
      <c r="A65" s="59" t="s">
        <v>2</v>
      </c>
      <c r="B65" s="60">
        <f>DATE($U$66,11,1)</f>
        <v>38657</v>
      </c>
      <c r="C65" s="60">
        <f>DATE($U$66,11,30)</f>
        <v>38686</v>
      </c>
      <c r="D65" s="43">
        <f t="shared" si="16"/>
        <v>30</v>
      </c>
      <c r="E65" s="44">
        <f t="shared" si="19"/>
        <v>262</v>
      </c>
      <c r="F65" s="61">
        <v>1</v>
      </c>
      <c r="G65" s="46">
        <f t="shared" si="17"/>
        <v>21</v>
      </c>
      <c r="H65" s="61">
        <v>60</v>
      </c>
      <c r="I65" s="47">
        <f t="shared" si="18"/>
        <v>13</v>
      </c>
      <c r="J65" s="43">
        <f t="shared" si="20"/>
        <v>152</v>
      </c>
      <c r="K65" s="41"/>
      <c r="L65" s="41"/>
      <c r="M65" s="41"/>
      <c r="X65" s="48" t="s">
        <v>1</v>
      </c>
      <c r="AB65" s="124">
        <v>38687</v>
      </c>
      <c r="AC65" s="124"/>
      <c r="AD65" s="124"/>
    </row>
    <row r="66" spans="1:30" ht="15" x14ac:dyDescent="0.25">
      <c r="A66" s="59"/>
      <c r="B66" s="60"/>
      <c r="C66" s="60"/>
      <c r="D66" s="43">
        <f t="shared" si="16"/>
        <v>0</v>
      </c>
      <c r="E66" s="44">
        <f t="shared" si="19"/>
        <v>262</v>
      </c>
      <c r="F66" s="61"/>
      <c r="G66" s="46">
        <f t="shared" si="17"/>
        <v>0</v>
      </c>
      <c r="H66" s="61"/>
      <c r="I66" s="47">
        <f t="shared" si="18"/>
        <v>0</v>
      </c>
      <c r="J66" s="43">
        <f t="shared" si="20"/>
        <v>152</v>
      </c>
      <c r="K66" s="76" t="s">
        <v>80</v>
      </c>
      <c r="L66" s="77"/>
      <c r="M66" s="77"/>
      <c r="N66" s="77"/>
      <c r="O66" s="77"/>
      <c r="P66" s="77"/>
      <c r="Q66" s="77"/>
      <c r="R66" s="77"/>
      <c r="S66" s="77"/>
      <c r="T66" s="77"/>
      <c r="U66" s="62">
        <v>2005</v>
      </c>
      <c r="X66" s="48" t="s">
        <v>82</v>
      </c>
      <c r="AB66" s="138" t="s">
        <v>0</v>
      </c>
      <c r="AC66" s="138"/>
      <c r="AD66" s="138"/>
    </row>
    <row r="67" spans="1:30" ht="12" customHeight="1" x14ac:dyDescent="0.25">
      <c r="B67" s="50"/>
    </row>
    <row r="68" spans="1:30" x14ac:dyDescent="0.2">
      <c r="B68" s="67"/>
      <c r="C68" s="67"/>
      <c r="D68" s="67"/>
      <c r="E68" s="67"/>
      <c r="F68" s="67"/>
      <c r="G68" s="67"/>
      <c r="H68" s="67"/>
      <c r="I68" s="139" t="s">
        <v>85</v>
      </c>
      <c r="J68" s="139"/>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sheetProtection sheet="1" objects="1" scenarios="1"/>
  <mergeCells count="73">
    <mergeCell ref="I68:J68"/>
    <mergeCell ref="A50:B50"/>
    <mergeCell ref="J50:K50"/>
    <mergeCell ref="A51:B51"/>
    <mergeCell ref="J51:K51"/>
    <mergeCell ref="B53:C53"/>
    <mergeCell ref="D53:F53"/>
    <mergeCell ref="H53:J53"/>
    <mergeCell ref="X53:AD53"/>
    <mergeCell ref="X54:AD62"/>
    <mergeCell ref="K66:T66"/>
    <mergeCell ref="AB63:AD63"/>
    <mergeCell ref="AB64:AD64"/>
    <mergeCell ref="AB65:AD65"/>
    <mergeCell ref="AB66:AD66"/>
    <mergeCell ref="A47:B47"/>
    <mergeCell ref="J47:K47"/>
    <mergeCell ref="A48:B48"/>
    <mergeCell ref="J48:K48"/>
    <mergeCell ref="A49:B49"/>
    <mergeCell ref="J49:K49"/>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2:B32"/>
    <mergeCell ref="J32:K32"/>
    <mergeCell ref="A33:B33"/>
    <mergeCell ref="J33:K33"/>
    <mergeCell ref="A34:B34"/>
    <mergeCell ref="J34:K34"/>
    <mergeCell ref="AC30:AD30"/>
    <mergeCell ref="B5:C5"/>
    <mergeCell ref="F5:G5"/>
    <mergeCell ref="K5:V5"/>
    <mergeCell ref="AB5:AD5"/>
    <mergeCell ref="A30:B31"/>
    <mergeCell ref="C30:G30"/>
    <mergeCell ref="H30:H31"/>
    <mergeCell ref="I30:I31"/>
    <mergeCell ref="J30:K31"/>
    <mergeCell ref="L30:T31"/>
    <mergeCell ref="U30:V30"/>
    <mergeCell ref="W30:X30"/>
    <mergeCell ref="Y30:Z30"/>
    <mergeCell ref="AA30:AB30"/>
    <mergeCell ref="A29:AD29"/>
    <mergeCell ref="A1:AD1"/>
    <mergeCell ref="A2:AD2"/>
    <mergeCell ref="B4:C4"/>
    <mergeCell ref="F4:G4"/>
    <mergeCell ref="K4:V4"/>
    <mergeCell ref="AB4:AD4"/>
  </mergeCells>
  <conditionalFormatting sqref="A2:AD2">
    <cfRule type="expression" dxfId="3" priority="3">
      <formula>NOT(CELL("Protect",A2))</formula>
    </cfRule>
  </conditionalFormatting>
  <conditionalFormatting sqref="H53:J53">
    <cfRule type="expression" dxfId="2" priority="2">
      <formula>NOT(CELL("Protect",H53))</formula>
    </cfRule>
  </conditionalFormatting>
  <conditionalFormatting sqref="J30:K31">
    <cfRule type="expression" dxfId="1" priority="1">
      <formula>NOT(CELL("Protect",J30))</formula>
    </cfRule>
  </conditionalFormatting>
  <hyperlinks>
    <hyperlink ref="H53:J53" r:id="rId1" location="page=2" display="Probable Working Days"/>
    <hyperlink ref="J30:K31" r:id="rId2" location="page=3" display="Production Rate"/>
  </hyperlinks>
  <pageMargins left="0.25" right="0.25" top="0.25" bottom="0.25" header="0" footer="0"/>
  <pageSetup scale="66" orientation="landscape"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3"/>
  <sheetViews>
    <sheetView showGridLines="0" zoomScale="80" zoomScaleNormal="80" zoomScalePageLayoutView="50" workbookViewId="0">
      <selection activeCell="A43" sqref="A43:B43"/>
    </sheetView>
  </sheetViews>
  <sheetFormatPr defaultRowHeight="12.75" x14ac:dyDescent="0.2"/>
  <cols>
    <col min="1" max="1" width="17.5703125" style="4" customWidth="1"/>
    <col min="2" max="7" width="10.85546875" style="4" customWidth="1"/>
    <col min="8" max="8" width="10.7109375" style="4" customWidth="1"/>
    <col min="9" max="9" width="7" style="4" customWidth="1"/>
    <col min="10" max="10" width="6.28515625" style="6" customWidth="1"/>
    <col min="11" max="11" width="7" style="4" customWidth="1"/>
    <col min="12" max="12" width="3.7109375" style="4" customWidth="1"/>
    <col min="13" max="13" width="1.28515625" style="4" customWidth="1"/>
    <col min="14" max="14" width="3.7109375" style="4" customWidth="1"/>
    <col min="15" max="15" width="1.140625" style="4" customWidth="1"/>
    <col min="16" max="16" width="3.7109375" style="4" customWidth="1"/>
    <col min="17" max="17" width="1.28515625" style="4" customWidth="1"/>
    <col min="18" max="18" width="3.7109375" style="4" customWidth="1"/>
    <col min="19" max="19" width="1.28515625" style="4" customWidth="1"/>
    <col min="20" max="20" width="3.7109375" style="4" customWidth="1"/>
    <col min="21" max="30" width="6.7109375" style="4" customWidth="1"/>
    <col min="31" max="31" width="8.28515625" style="4" customWidth="1"/>
    <col min="32" max="32" width="8.140625" style="4" customWidth="1"/>
    <col min="33" max="33" width="8.28515625" style="4" hidden="1" customWidth="1"/>
    <col min="34" max="37" width="9.140625" style="4" hidden="1" customWidth="1"/>
    <col min="38" max="16384" width="9.140625" style="4"/>
  </cols>
  <sheetData>
    <row r="1" spans="1:36" ht="22.5" customHeight="1" x14ac:dyDescent="0.4">
      <c r="A1" s="121" t="s">
        <v>78</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row>
    <row r="2" spans="1:36" ht="10.5" customHeight="1" x14ac:dyDescent="0.2">
      <c r="A2" s="122" t="s">
        <v>106</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row>
    <row r="3" spans="1:36" ht="2.25" customHeight="1" x14ac:dyDescent="0.2">
      <c r="A3" s="70"/>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row>
    <row r="4" spans="1:36" x14ac:dyDescent="0.2">
      <c r="A4" s="5" t="s">
        <v>77</v>
      </c>
      <c r="B4" s="99" t="s">
        <v>107</v>
      </c>
      <c r="C4" s="99"/>
      <c r="E4" s="5" t="s">
        <v>75</v>
      </c>
      <c r="F4" s="99" t="s">
        <v>108</v>
      </c>
      <c r="G4" s="99"/>
      <c r="H4" s="6"/>
      <c r="J4" s="5" t="s">
        <v>73</v>
      </c>
      <c r="K4" s="99" t="s">
        <v>110</v>
      </c>
      <c r="L4" s="99"/>
      <c r="M4" s="99"/>
      <c r="N4" s="99"/>
      <c r="O4" s="99"/>
      <c r="P4" s="99"/>
      <c r="Q4" s="99"/>
      <c r="R4" s="99"/>
      <c r="S4" s="99"/>
      <c r="T4" s="99"/>
      <c r="U4" s="99"/>
      <c r="V4" s="99"/>
      <c r="AA4" s="5" t="s">
        <v>71</v>
      </c>
      <c r="AB4" s="74">
        <v>42955</v>
      </c>
      <c r="AC4" s="74"/>
      <c r="AD4" s="74"/>
    </row>
    <row r="5" spans="1:36" x14ac:dyDescent="0.2">
      <c r="A5" s="5" t="s">
        <v>70</v>
      </c>
      <c r="B5" s="99" t="s">
        <v>69</v>
      </c>
      <c r="C5" s="99"/>
      <c r="E5" s="5" t="s">
        <v>68</v>
      </c>
      <c r="F5" s="99" t="s">
        <v>109</v>
      </c>
      <c r="G5" s="99"/>
      <c r="J5" s="5" t="s">
        <v>66</v>
      </c>
      <c r="K5" s="99" t="s">
        <v>111</v>
      </c>
      <c r="L5" s="99"/>
      <c r="M5" s="99"/>
      <c r="N5" s="99"/>
      <c r="O5" s="99"/>
      <c r="P5" s="99"/>
      <c r="Q5" s="99"/>
      <c r="R5" s="99"/>
      <c r="S5" s="99"/>
      <c r="T5" s="99"/>
      <c r="U5" s="99"/>
      <c r="V5" s="99"/>
      <c r="AA5" s="5" t="s">
        <v>64</v>
      </c>
      <c r="AB5" s="74">
        <v>42996</v>
      </c>
      <c r="AC5" s="74"/>
      <c r="AD5" s="74"/>
    </row>
    <row r="15" spans="1:36" x14ac:dyDescent="0.2">
      <c r="AJ15" s="7"/>
    </row>
    <row r="24" spans="1:37" x14ac:dyDescent="0.2">
      <c r="AI24" s="8"/>
    </row>
    <row r="27" spans="1:37" ht="12.75" customHeight="1" x14ac:dyDescent="0.3">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row>
    <row r="28" spans="1:37" ht="12.7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20.25" x14ac:dyDescent="0.3">
      <c r="A29" s="120" t="s">
        <v>63</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row>
    <row r="30" spans="1:37" ht="15" customHeight="1" x14ac:dyDescent="0.2">
      <c r="A30" s="100" t="s">
        <v>62</v>
      </c>
      <c r="B30" s="101"/>
      <c r="C30" s="104" t="s">
        <v>61</v>
      </c>
      <c r="D30" s="105"/>
      <c r="E30" s="105"/>
      <c r="F30" s="105"/>
      <c r="G30" s="105"/>
      <c r="H30" s="106" t="s">
        <v>60</v>
      </c>
      <c r="I30" s="108" t="s">
        <v>59</v>
      </c>
      <c r="J30" s="110" t="s">
        <v>84</v>
      </c>
      <c r="K30" s="111"/>
      <c r="L30" s="114" t="s">
        <v>58</v>
      </c>
      <c r="M30" s="115"/>
      <c r="N30" s="115"/>
      <c r="O30" s="115"/>
      <c r="P30" s="115"/>
      <c r="Q30" s="115"/>
      <c r="R30" s="115"/>
      <c r="S30" s="115"/>
      <c r="T30" s="116"/>
      <c r="U30" s="97" t="s">
        <v>57</v>
      </c>
      <c r="V30" s="98"/>
      <c r="W30" s="97" t="s">
        <v>56</v>
      </c>
      <c r="X30" s="98"/>
      <c r="Y30" s="97" t="s">
        <v>55</v>
      </c>
      <c r="Z30" s="98"/>
      <c r="AA30" s="97" t="s">
        <v>54</v>
      </c>
      <c r="AB30" s="98"/>
      <c r="AC30" s="97" t="s">
        <v>53</v>
      </c>
      <c r="AD30" s="98"/>
      <c r="AJ30" s="7"/>
    </row>
    <row r="31" spans="1:37" ht="16.5" customHeight="1" x14ac:dyDescent="0.2">
      <c r="A31" s="102"/>
      <c r="B31" s="103"/>
      <c r="C31" s="9" t="str">
        <f>U30</f>
        <v>Stage 1</v>
      </c>
      <c r="D31" s="9" t="str">
        <f>W30</f>
        <v>Stage 2</v>
      </c>
      <c r="E31" s="9" t="str">
        <f>Y30</f>
        <v>Stage 3</v>
      </c>
      <c r="F31" s="9" t="str">
        <f>AA30</f>
        <v>Stage 4</v>
      </c>
      <c r="G31" s="10" t="str">
        <f>AC30</f>
        <v>Stage 5</v>
      </c>
      <c r="H31" s="107"/>
      <c r="I31" s="109"/>
      <c r="J31" s="112"/>
      <c r="K31" s="113"/>
      <c r="L31" s="117"/>
      <c r="M31" s="118"/>
      <c r="N31" s="118"/>
      <c r="O31" s="118"/>
      <c r="P31" s="118"/>
      <c r="Q31" s="118"/>
      <c r="R31" s="118"/>
      <c r="S31" s="118"/>
      <c r="T31" s="119"/>
      <c r="U31" s="11" t="s">
        <v>18</v>
      </c>
      <c r="V31" s="12" t="s">
        <v>17</v>
      </c>
      <c r="W31" s="13" t="s">
        <v>18</v>
      </c>
      <c r="X31" s="14" t="s">
        <v>17</v>
      </c>
      <c r="Y31" s="13" t="s">
        <v>18</v>
      </c>
      <c r="Z31" s="15" t="s">
        <v>17</v>
      </c>
      <c r="AA31" s="13" t="s">
        <v>18</v>
      </c>
      <c r="AB31" s="15" t="s">
        <v>17</v>
      </c>
      <c r="AC31" s="13" t="s">
        <v>18</v>
      </c>
      <c r="AD31" s="15" t="s">
        <v>17</v>
      </c>
      <c r="AG31" s="4" t="s">
        <v>52</v>
      </c>
      <c r="AH31" s="16" t="s">
        <v>51</v>
      </c>
      <c r="AI31" s="16" t="s">
        <v>50</v>
      </c>
      <c r="AJ31" s="16" t="s">
        <v>49</v>
      </c>
      <c r="AK31" s="4" t="s">
        <v>48</v>
      </c>
    </row>
    <row r="32" spans="1:37" x14ac:dyDescent="0.2">
      <c r="A32" s="95" t="s">
        <v>112</v>
      </c>
      <c r="B32" s="96"/>
      <c r="C32" s="17">
        <v>1</v>
      </c>
      <c r="D32" s="17"/>
      <c r="E32" s="17"/>
      <c r="F32" s="18"/>
      <c r="G32" s="17"/>
      <c r="H32" s="19">
        <f t="shared" ref="H32:H51" si="0">IF(AND(ISBLANK(C32),ISBLANK(D32),ISBLANK(E32),ISBLANK(F32),ISBLANK(G32)),"",SUM(C32:G32))</f>
        <v>1</v>
      </c>
      <c r="I32" s="20" t="s">
        <v>124</v>
      </c>
      <c r="J32" s="83">
        <v>3.4000000000000002E-2</v>
      </c>
      <c r="K32" s="84"/>
      <c r="L32" s="21">
        <f>IF(ISBLANK(C32),"",ROUNDUP(C32/$J32,0))</f>
        <v>30</v>
      </c>
      <c r="M32" s="22" t="s">
        <v>23</v>
      </c>
      <c r="N32" s="21" t="str">
        <f>IF(ISBLANK(D32),"",ROUNDUP(D32/$J32,0))</f>
        <v/>
      </c>
      <c r="O32" s="22" t="s">
        <v>23</v>
      </c>
      <c r="P32" s="21" t="str">
        <f>IF(ISBLANK(E32),"",ROUNDUP(E32/$J32,0))</f>
        <v/>
      </c>
      <c r="Q32" s="22" t="s">
        <v>23</v>
      </c>
      <c r="R32" s="21" t="str">
        <f>IF(ISBLANK(F32),"",ROUNDUP(F32/$J32,0))</f>
        <v/>
      </c>
      <c r="S32" s="22" t="s">
        <v>23</v>
      </c>
      <c r="T32" s="21" t="str">
        <f>IF(ISBLANK(G32),"",ROUNDUP(G32/$J32,0))</f>
        <v/>
      </c>
      <c r="U32" s="23">
        <v>0</v>
      </c>
      <c r="V32" s="24">
        <f>IF(ISBLANK(U32),"",U32+L32)</f>
        <v>30</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46</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
      <c r="A33" s="81" t="s">
        <v>113</v>
      </c>
      <c r="B33" s="82"/>
      <c r="C33" s="17">
        <v>13890</v>
      </c>
      <c r="D33" s="17"/>
      <c r="E33" s="17"/>
      <c r="F33" s="18"/>
      <c r="G33" s="28"/>
      <c r="H33" s="19">
        <f t="shared" si="0"/>
        <v>13890</v>
      </c>
      <c r="I33" s="20" t="s">
        <v>125</v>
      </c>
      <c r="J33" s="83">
        <v>10000</v>
      </c>
      <c r="K33" s="84"/>
      <c r="L33" s="21">
        <f t="shared" ref="L33:L51" si="9">IF(ISBLANK(C33),"",ROUNDUP(C33/$J33,0))</f>
        <v>2</v>
      </c>
      <c r="M33" s="22" t="s">
        <v>23</v>
      </c>
      <c r="N33" s="21" t="str">
        <f t="shared" ref="N33:N51" si="10">IF(ISBLANK(D33),"",ROUNDUP(D33/$J33,0))</f>
        <v/>
      </c>
      <c r="O33" s="22" t="s">
        <v>23</v>
      </c>
      <c r="P33" s="21" t="str">
        <f t="shared" ref="P33:P51" si="11">IF(ISBLANK(E33),"",ROUNDUP(E33/$J33,0))</f>
        <v/>
      </c>
      <c r="Q33" s="22" t="s">
        <v>23</v>
      </c>
      <c r="R33" s="21" t="str">
        <f t="shared" ref="R33:R51" si="12">IF(ISBLANK(F33),"",ROUNDUP(F33/$J33,0))</f>
        <v/>
      </c>
      <c r="S33" s="22" t="s">
        <v>23</v>
      </c>
      <c r="T33" s="21" t="str">
        <f t="shared" ref="T33:T51" si="13">IF(ISBLANK(G33),"",ROUNDUP(G33/$J33,0))</f>
        <v/>
      </c>
      <c r="U33" s="23">
        <v>0</v>
      </c>
      <c r="V33" s="24">
        <f t="shared" ref="V33:V51" si="14">IF(ISBLANK(U33),"",U33+L33)</f>
        <v>2</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
      <c r="A34" s="81" t="s">
        <v>114</v>
      </c>
      <c r="B34" s="82"/>
      <c r="C34" s="17">
        <v>1</v>
      </c>
      <c r="D34" s="17"/>
      <c r="E34" s="17"/>
      <c r="F34" s="18"/>
      <c r="G34" s="28"/>
      <c r="H34" s="19">
        <f t="shared" si="0"/>
        <v>1</v>
      </c>
      <c r="I34" s="20" t="s">
        <v>124</v>
      </c>
      <c r="J34" s="83">
        <v>0.5</v>
      </c>
      <c r="K34" s="84"/>
      <c r="L34" s="21">
        <f t="shared" si="9"/>
        <v>2</v>
      </c>
      <c r="M34" s="22" t="s">
        <v>23</v>
      </c>
      <c r="N34" s="21" t="str">
        <f t="shared" si="10"/>
        <v/>
      </c>
      <c r="O34" s="22" t="s">
        <v>23</v>
      </c>
      <c r="P34" s="21" t="str">
        <f t="shared" si="11"/>
        <v/>
      </c>
      <c r="Q34" s="22" t="s">
        <v>23</v>
      </c>
      <c r="R34" s="21" t="str">
        <f t="shared" si="12"/>
        <v/>
      </c>
      <c r="S34" s="22" t="s">
        <v>23</v>
      </c>
      <c r="T34" s="21" t="str">
        <f t="shared" si="13"/>
        <v/>
      </c>
      <c r="U34" s="23">
        <v>1</v>
      </c>
      <c r="V34" s="24">
        <f t="shared" si="14"/>
        <v>3</v>
      </c>
      <c r="W34" s="25"/>
      <c r="X34" s="26" t="str">
        <f t="shared" si="1"/>
        <v/>
      </c>
      <c r="Y34" s="25"/>
      <c r="Z34" s="26" t="str">
        <f t="shared" si="2"/>
        <v/>
      </c>
      <c r="AA34" s="25"/>
      <c r="AB34" s="26" t="str">
        <f t="shared" si="3"/>
        <v/>
      </c>
      <c r="AC34" s="25"/>
      <c r="AD34" s="26" t="str">
        <f t="shared" si="4"/>
        <v/>
      </c>
      <c r="AG34" s="4">
        <f t="shared" si="5"/>
        <v>1</v>
      </c>
      <c r="AH34" s="27">
        <f t="shared" si="6"/>
        <v>0</v>
      </c>
      <c r="AI34" s="27">
        <f t="shared" si="15"/>
        <v>0</v>
      </c>
      <c r="AJ34" s="27">
        <f t="shared" si="7"/>
        <v>0</v>
      </c>
      <c r="AK34" s="4">
        <f t="shared" si="8"/>
        <v>0</v>
      </c>
    </row>
    <row r="35" spans="1:37" x14ac:dyDescent="0.2">
      <c r="A35" s="81" t="s">
        <v>115</v>
      </c>
      <c r="B35" s="82"/>
      <c r="C35" s="17">
        <v>3934</v>
      </c>
      <c r="D35" s="17"/>
      <c r="E35" s="17"/>
      <c r="F35" s="18"/>
      <c r="G35" s="28"/>
      <c r="H35" s="19">
        <f t="shared" si="0"/>
        <v>3934</v>
      </c>
      <c r="I35" s="20" t="s">
        <v>126</v>
      </c>
      <c r="J35" s="83">
        <v>2000</v>
      </c>
      <c r="K35" s="84"/>
      <c r="L35" s="21">
        <f t="shared" si="9"/>
        <v>2</v>
      </c>
      <c r="M35" s="22" t="s">
        <v>23</v>
      </c>
      <c r="N35" s="21" t="str">
        <f t="shared" si="10"/>
        <v/>
      </c>
      <c r="O35" s="22" t="s">
        <v>23</v>
      </c>
      <c r="P35" s="21" t="str">
        <f t="shared" si="11"/>
        <v/>
      </c>
      <c r="Q35" s="22" t="s">
        <v>23</v>
      </c>
      <c r="R35" s="21" t="str">
        <f t="shared" si="12"/>
        <v/>
      </c>
      <c r="S35" s="22" t="s">
        <v>23</v>
      </c>
      <c r="T35" s="21" t="str">
        <f t="shared" si="13"/>
        <v/>
      </c>
      <c r="U35" s="23">
        <f>V34</f>
        <v>3</v>
      </c>
      <c r="V35" s="24">
        <f t="shared" si="14"/>
        <v>5</v>
      </c>
      <c r="W35" s="25"/>
      <c r="X35" s="26" t="str">
        <f t="shared" si="1"/>
        <v/>
      </c>
      <c r="Y35" s="25"/>
      <c r="Z35" s="26" t="str">
        <f t="shared" si="2"/>
        <v/>
      </c>
      <c r="AA35" s="25"/>
      <c r="AB35" s="26" t="str">
        <f t="shared" si="3"/>
        <v/>
      </c>
      <c r="AC35" s="25"/>
      <c r="AD35" s="26" t="str">
        <f t="shared" si="4"/>
        <v/>
      </c>
      <c r="AG35" s="4">
        <f t="shared" si="5"/>
        <v>3</v>
      </c>
      <c r="AH35" s="27">
        <f t="shared" si="6"/>
        <v>0</v>
      </c>
      <c r="AI35" s="27">
        <f t="shared" si="15"/>
        <v>0</v>
      </c>
      <c r="AJ35" s="27">
        <f t="shared" si="7"/>
        <v>0</v>
      </c>
      <c r="AK35" s="4">
        <f t="shared" si="8"/>
        <v>0</v>
      </c>
    </row>
    <row r="36" spans="1:37" x14ac:dyDescent="0.2">
      <c r="A36" s="81" t="s">
        <v>116</v>
      </c>
      <c r="B36" s="82"/>
      <c r="C36" s="17">
        <v>43185</v>
      </c>
      <c r="D36" s="17"/>
      <c r="E36" s="17"/>
      <c r="F36" s="18"/>
      <c r="G36" s="28"/>
      <c r="H36" s="19">
        <f t="shared" si="0"/>
        <v>43185</v>
      </c>
      <c r="I36" s="20" t="s">
        <v>127</v>
      </c>
      <c r="J36" s="83">
        <v>4500</v>
      </c>
      <c r="K36" s="84"/>
      <c r="L36" s="21">
        <f t="shared" si="9"/>
        <v>10</v>
      </c>
      <c r="M36" s="22" t="s">
        <v>23</v>
      </c>
      <c r="N36" s="21" t="str">
        <f t="shared" si="10"/>
        <v/>
      </c>
      <c r="O36" s="22" t="s">
        <v>23</v>
      </c>
      <c r="P36" s="21" t="str">
        <f t="shared" si="11"/>
        <v/>
      </c>
      <c r="Q36" s="22" t="s">
        <v>23</v>
      </c>
      <c r="R36" s="21" t="str">
        <f t="shared" si="12"/>
        <v/>
      </c>
      <c r="S36" s="22" t="s">
        <v>23</v>
      </c>
      <c r="T36" s="21" t="str">
        <f t="shared" si="13"/>
        <v/>
      </c>
      <c r="U36" s="23">
        <f t="shared" ref="U36:U43" si="16">V35</f>
        <v>5</v>
      </c>
      <c r="V36" s="24">
        <f t="shared" si="14"/>
        <v>15</v>
      </c>
      <c r="W36" s="25"/>
      <c r="X36" s="26" t="str">
        <f t="shared" si="1"/>
        <v/>
      </c>
      <c r="Y36" s="25"/>
      <c r="Z36" s="26" t="str">
        <f t="shared" si="2"/>
        <v/>
      </c>
      <c r="AA36" s="25"/>
      <c r="AB36" s="26" t="str">
        <f t="shared" si="3"/>
        <v/>
      </c>
      <c r="AC36" s="25"/>
      <c r="AD36" s="26" t="str">
        <f t="shared" si="4"/>
        <v/>
      </c>
      <c r="AG36" s="4">
        <f t="shared" si="5"/>
        <v>5</v>
      </c>
      <c r="AH36" s="27">
        <f t="shared" si="6"/>
        <v>0</v>
      </c>
      <c r="AI36" s="27">
        <f t="shared" si="15"/>
        <v>0</v>
      </c>
      <c r="AJ36" s="27">
        <f t="shared" si="7"/>
        <v>0</v>
      </c>
      <c r="AK36" s="4">
        <f t="shared" si="8"/>
        <v>0</v>
      </c>
    </row>
    <row r="37" spans="1:37" x14ac:dyDescent="0.2">
      <c r="A37" s="81" t="s">
        <v>117</v>
      </c>
      <c r="B37" s="82"/>
      <c r="C37" s="17">
        <v>11050</v>
      </c>
      <c r="D37" s="17"/>
      <c r="E37" s="17"/>
      <c r="F37" s="18"/>
      <c r="G37" s="28"/>
      <c r="H37" s="19">
        <f t="shared" si="0"/>
        <v>11050</v>
      </c>
      <c r="I37" s="20" t="s">
        <v>128</v>
      </c>
      <c r="J37" s="83">
        <v>3000</v>
      </c>
      <c r="K37" s="84"/>
      <c r="L37" s="21">
        <f t="shared" si="9"/>
        <v>4</v>
      </c>
      <c r="M37" s="22" t="s">
        <v>23</v>
      </c>
      <c r="N37" s="21" t="str">
        <f t="shared" si="10"/>
        <v/>
      </c>
      <c r="O37" s="22" t="s">
        <v>23</v>
      </c>
      <c r="P37" s="21" t="str">
        <f t="shared" si="11"/>
        <v/>
      </c>
      <c r="Q37" s="22" t="s">
        <v>23</v>
      </c>
      <c r="R37" s="21" t="str">
        <f t="shared" si="12"/>
        <v/>
      </c>
      <c r="S37" s="22" t="s">
        <v>23</v>
      </c>
      <c r="T37" s="21" t="str">
        <f t="shared" si="13"/>
        <v/>
      </c>
      <c r="U37" s="23">
        <f>V36</f>
        <v>15</v>
      </c>
      <c r="V37" s="24">
        <f t="shared" si="14"/>
        <v>19</v>
      </c>
      <c r="W37" s="25"/>
      <c r="X37" s="26" t="str">
        <f t="shared" si="1"/>
        <v/>
      </c>
      <c r="Y37" s="25"/>
      <c r="Z37" s="26" t="str">
        <f t="shared" si="2"/>
        <v/>
      </c>
      <c r="AA37" s="25"/>
      <c r="AB37" s="26" t="str">
        <f t="shared" si="3"/>
        <v/>
      </c>
      <c r="AC37" s="25"/>
      <c r="AD37" s="26" t="str">
        <f t="shared" si="4"/>
        <v/>
      </c>
      <c r="AG37" s="4">
        <f t="shared" si="5"/>
        <v>15</v>
      </c>
      <c r="AH37" s="27">
        <f t="shared" si="6"/>
        <v>0</v>
      </c>
      <c r="AI37" s="27">
        <f t="shared" si="15"/>
        <v>0</v>
      </c>
      <c r="AJ37" s="27">
        <f t="shared" si="7"/>
        <v>0</v>
      </c>
      <c r="AK37" s="4">
        <f t="shared" si="8"/>
        <v>0</v>
      </c>
    </row>
    <row r="38" spans="1:37" x14ac:dyDescent="0.2">
      <c r="A38" s="81" t="s">
        <v>118</v>
      </c>
      <c r="B38" s="82"/>
      <c r="C38" s="17">
        <v>1</v>
      </c>
      <c r="D38" s="17"/>
      <c r="E38" s="17"/>
      <c r="F38" s="18"/>
      <c r="G38" s="28"/>
      <c r="H38" s="19">
        <f t="shared" si="0"/>
        <v>1</v>
      </c>
      <c r="I38" s="20" t="s">
        <v>124</v>
      </c>
      <c r="J38" s="83">
        <v>0.5</v>
      </c>
      <c r="K38" s="84"/>
      <c r="L38" s="21">
        <f t="shared" si="9"/>
        <v>2</v>
      </c>
      <c r="M38" s="22" t="s">
        <v>23</v>
      </c>
      <c r="N38" s="21" t="str">
        <f t="shared" si="10"/>
        <v/>
      </c>
      <c r="O38" s="22" t="s">
        <v>23</v>
      </c>
      <c r="P38" s="21" t="str">
        <f t="shared" si="11"/>
        <v/>
      </c>
      <c r="Q38" s="22" t="s">
        <v>23</v>
      </c>
      <c r="R38" s="21" t="str">
        <f t="shared" si="12"/>
        <v/>
      </c>
      <c r="S38" s="22" t="s">
        <v>23</v>
      </c>
      <c r="T38" s="21" t="str">
        <f t="shared" si="13"/>
        <v/>
      </c>
      <c r="U38" s="23">
        <f>V37-1</f>
        <v>18</v>
      </c>
      <c r="V38" s="24">
        <f t="shared" si="14"/>
        <v>20</v>
      </c>
      <c r="W38" s="25"/>
      <c r="X38" s="26" t="str">
        <f t="shared" si="1"/>
        <v/>
      </c>
      <c r="Y38" s="25"/>
      <c r="Z38" s="26" t="str">
        <f t="shared" si="2"/>
        <v/>
      </c>
      <c r="AA38" s="25"/>
      <c r="AB38" s="26" t="str">
        <f t="shared" si="3"/>
        <v/>
      </c>
      <c r="AC38" s="25"/>
      <c r="AD38" s="26" t="str">
        <f t="shared" si="4"/>
        <v/>
      </c>
      <c r="AG38" s="4">
        <f t="shared" si="5"/>
        <v>18</v>
      </c>
      <c r="AH38" s="27">
        <f t="shared" si="6"/>
        <v>0</v>
      </c>
      <c r="AI38" s="27">
        <f t="shared" si="15"/>
        <v>0</v>
      </c>
      <c r="AJ38" s="27">
        <f t="shared" si="7"/>
        <v>0</v>
      </c>
      <c r="AK38" s="4">
        <f t="shared" si="8"/>
        <v>0</v>
      </c>
    </row>
    <row r="39" spans="1:37" x14ac:dyDescent="0.2">
      <c r="A39" s="81" t="s">
        <v>119</v>
      </c>
      <c r="B39" s="82"/>
      <c r="C39" s="17">
        <v>3190</v>
      </c>
      <c r="D39" s="17"/>
      <c r="E39" s="17"/>
      <c r="F39" s="18"/>
      <c r="G39" s="28"/>
      <c r="H39" s="19">
        <f t="shared" si="0"/>
        <v>3190</v>
      </c>
      <c r="I39" s="20" t="s">
        <v>128</v>
      </c>
      <c r="J39" s="83">
        <v>1500</v>
      </c>
      <c r="K39" s="84"/>
      <c r="L39" s="21">
        <f t="shared" si="9"/>
        <v>3</v>
      </c>
      <c r="M39" s="22" t="s">
        <v>23</v>
      </c>
      <c r="N39" s="21" t="str">
        <f t="shared" si="10"/>
        <v/>
      </c>
      <c r="O39" s="22" t="s">
        <v>23</v>
      </c>
      <c r="P39" s="21" t="str">
        <f t="shared" si="11"/>
        <v/>
      </c>
      <c r="Q39" s="22" t="s">
        <v>23</v>
      </c>
      <c r="R39" s="21" t="str">
        <f t="shared" si="12"/>
        <v/>
      </c>
      <c r="S39" s="22" t="s">
        <v>23</v>
      </c>
      <c r="T39" s="21" t="str">
        <f t="shared" si="13"/>
        <v/>
      </c>
      <c r="U39" s="23">
        <f t="shared" si="16"/>
        <v>20</v>
      </c>
      <c r="V39" s="24">
        <f t="shared" si="14"/>
        <v>23</v>
      </c>
      <c r="W39" s="25"/>
      <c r="X39" s="26" t="str">
        <f t="shared" si="1"/>
        <v/>
      </c>
      <c r="Y39" s="25"/>
      <c r="Z39" s="26" t="str">
        <f t="shared" si="2"/>
        <v/>
      </c>
      <c r="AA39" s="25"/>
      <c r="AB39" s="26" t="str">
        <f t="shared" si="3"/>
        <v/>
      </c>
      <c r="AC39" s="25"/>
      <c r="AD39" s="26" t="str">
        <f t="shared" si="4"/>
        <v/>
      </c>
      <c r="AG39" s="4">
        <f t="shared" si="5"/>
        <v>20</v>
      </c>
      <c r="AH39" s="27">
        <f t="shared" si="6"/>
        <v>0</v>
      </c>
      <c r="AI39" s="27">
        <f t="shared" si="15"/>
        <v>0</v>
      </c>
      <c r="AJ39" s="27">
        <f t="shared" si="7"/>
        <v>0</v>
      </c>
      <c r="AK39" s="4">
        <f t="shared" si="8"/>
        <v>0</v>
      </c>
    </row>
    <row r="40" spans="1:37" x14ac:dyDescent="0.2">
      <c r="A40" s="81" t="s">
        <v>120</v>
      </c>
      <c r="B40" s="82"/>
      <c r="C40" s="17">
        <v>2</v>
      </c>
      <c r="D40" s="17"/>
      <c r="E40" s="17"/>
      <c r="F40" s="18"/>
      <c r="G40" s="28"/>
      <c r="H40" s="19">
        <f t="shared" si="0"/>
        <v>2</v>
      </c>
      <c r="I40" s="20" t="s">
        <v>129</v>
      </c>
      <c r="J40" s="83">
        <v>1</v>
      </c>
      <c r="K40" s="84"/>
      <c r="L40" s="21">
        <f t="shared" si="9"/>
        <v>2</v>
      </c>
      <c r="M40" s="22" t="s">
        <v>23</v>
      </c>
      <c r="N40" s="21" t="str">
        <f t="shared" si="10"/>
        <v/>
      </c>
      <c r="O40" s="22" t="s">
        <v>23</v>
      </c>
      <c r="P40" s="21" t="str">
        <f t="shared" si="11"/>
        <v/>
      </c>
      <c r="Q40" s="22" t="s">
        <v>23</v>
      </c>
      <c r="R40" s="21" t="str">
        <f t="shared" si="12"/>
        <v/>
      </c>
      <c r="S40" s="22" t="s">
        <v>23</v>
      </c>
      <c r="T40" s="21" t="str">
        <f t="shared" si="13"/>
        <v/>
      </c>
      <c r="U40" s="23">
        <f t="shared" si="16"/>
        <v>23</v>
      </c>
      <c r="V40" s="24">
        <f t="shared" si="14"/>
        <v>25</v>
      </c>
      <c r="W40" s="25"/>
      <c r="X40" s="26" t="str">
        <f t="shared" si="1"/>
        <v/>
      </c>
      <c r="Y40" s="25"/>
      <c r="Z40" s="26" t="str">
        <f t="shared" si="2"/>
        <v/>
      </c>
      <c r="AA40" s="25"/>
      <c r="AB40" s="26" t="str">
        <f t="shared" si="3"/>
        <v/>
      </c>
      <c r="AC40" s="25"/>
      <c r="AD40" s="26" t="str">
        <f t="shared" si="4"/>
        <v/>
      </c>
      <c r="AG40" s="4">
        <f t="shared" si="5"/>
        <v>23</v>
      </c>
      <c r="AH40" s="27">
        <f t="shared" si="6"/>
        <v>0</v>
      </c>
      <c r="AI40" s="27">
        <f t="shared" si="15"/>
        <v>0</v>
      </c>
      <c r="AJ40" s="27">
        <f t="shared" si="7"/>
        <v>0</v>
      </c>
      <c r="AK40" s="4">
        <f t="shared" si="8"/>
        <v>0</v>
      </c>
    </row>
    <row r="41" spans="1:37" x14ac:dyDescent="0.2">
      <c r="A41" s="81" t="s">
        <v>121</v>
      </c>
      <c r="B41" s="82"/>
      <c r="C41" s="17">
        <v>41640</v>
      </c>
      <c r="D41" s="17"/>
      <c r="E41" s="17"/>
      <c r="F41" s="18"/>
      <c r="G41" s="28"/>
      <c r="H41" s="19">
        <f t="shared" si="0"/>
        <v>41640</v>
      </c>
      <c r="I41" s="20" t="s">
        <v>125</v>
      </c>
      <c r="J41" s="83">
        <v>21000</v>
      </c>
      <c r="K41" s="84"/>
      <c r="L41" s="21">
        <f t="shared" si="9"/>
        <v>2</v>
      </c>
      <c r="M41" s="22" t="s">
        <v>23</v>
      </c>
      <c r="N41" s="21" t="str">
        <f t="shared" si="10"/>
        <v/>
      </c>
      <c r="O41" s="22" t="s">
        <v>23</v>
      </c>
      <c r="P41" s="21" t="str">
        <f t="shared" si="11"/>
        <v/>
      </c>
      <c r="Q41" s="22" t="s">
        <v>23</v>
      </c>
      <c r="R41" s="21" t="str">
        <f t="shared" si="12"/>
        <v/>
      </c>
      <c r="S41" s="22" t="s">
        <v>23</v>
      </c>
      <c r="T41" s="21" t="str">
        <f t="shared" si="13"/>
        <v/>
      </c>
      <c r="U41" s="23">
        <f t="shared" si="16"/>
        <v>25</v>
      </c>
      <c r="V41" s="24">
        <f t="shared" si="14"/>
        <v>27</v>
      </c>
      <c r="W41" s="25"/>
      <c r="X41" s="26" t="str">
        <f t="shared" si="1"/>
        <v/>
      </c>
      <c r="Y41" s="25"/>
      <c r="Z41" s="26" t="str">
        <f t="shared" si="2"/>
        <v/>
      </c>
      <c r="AA41" s="25"/>
      <c r="AB41" s="26" t="str">
        <f t="shared" si="3"/>
        <v/>
      </c>
      <c r="AC41" s="25"/>
      <c r="AD41" s="26" t="str">
        <f t="shared" si="4"/>
        <v/>
      </c>
      <c r="AG41" s="4">
        <f t="shared" si="5"/>
        <v>25</v>
      </c>
      <c r="AH41" s="27">
        <f t="shared" si="6"/>
        <v>0</v>
      </c>
      <c r="AI41" s="27">
        <f t="shared" si="15"/>
        <v>0</v>
      </c>
      <c r="AJ41" s="27">
        <f t="shared" si="7"/>
        <v>0</v>
      </c>
      <c r="AK41" s="4">
        <f t="shared" si="8"/>
        <v>0</v>
      </c>
    </row>
    <row r="42" spans="1:37" x14ac:dyDescent="0.2">
      <c r="A42" s="81" t="s">
        <v>122</v>
      </c>
      <c r="B42" s="82"/>
      <c r="C42" s="17">
        <v>39280</v>
      </c>
      <c r="D42" s="17"/>
      <c r="E42" s="17"/>
      <c r="F42" s="18"/>
      <c r="G42" s="28"/>
      <c r="H42" s="19">
        <f t="shared" si="0"/>
        <v>39280</v>
      </c>
      <c r="I42" s="29" t="s">
        <v>127</v>
      </c>
      <c r="J42" s="83">
        <v>20000</v>
      </c>
      <c r="K42" s="84"/>
      <c r="L42" s="21">
        <f t="shared" si="9"/>
        <v>2</v>
      </c>
      <c r="M42" s="22" t="s">
        <v>23</v>
      </c>
      <c r="N42" s="21" t="str">
        <f t="shared" si="10"/>
        <v/>
      </c>
      <c r="O42" s="22" t="s">
        <v>23</v>
      </c>
      <c r="P42" s="21" t="str">
        <f t="shared" si="11"/>
        <v/>
      </c>
      <c r="Q42" s="22" t="s">
        <v>23</v>
      </c>
      <c r="R42" s="21" t="str">
        <f t="shared" si="12"/>
        <v/>
      </c>
      <c r="S42" s="22" t="s">
        <v>23</v>
      </c>
      <c r="T42" s="21" t="str">
        <f t="shared" si="13"/>
        <v/>
      </c>
      <c r="U42" s="23">
        <f>V41</f>
        <v>27</v>
      </c>
      <c r="V42" s="24">
        <f t="shared" si="14"/>
        <v>29</v>
      </c>
      <c r="W42" s="25"/>
      <c r="X42" s="26" t="str">
        <f t="shared" si="1"/>
        <v/>
      </c>
      <c r="Y42" s="25"/>
      <c r="Z42" s="26" t="str">
        <f t="shared" si="2"/>
        <v/>
      </c>
      <c r="AA42" s="25"/>
      <c r="AB42" s="26" t="str">
        <f t="shared" si="3"/>
        <v/>
      </c>
      <c r="AC42" s="25"/>
      <c r="AD42" s="26" t="str">
        <f t="shared" si="4"/>
        <v/>
      </c>
      <c r="AG42" s="4">
        <f t="shared" si="5"/>
        <v>27</v>
      </c>
      <c r="AH42" s="27">
        <f t="shared" si="6"/>
        <v>0</v>
      </c>
      <c r="AI42" s="27">
        <f t="shared" si="15"/>
        <v>0</v>
      </c>
      <c r="AJ42" s="27">
        <f t="shared" si="7"/>
        <v>0</v>
      </c>
      <c r="AK42" s="4">
        <f t="shared" si="8"/>
        <v>0</v>
      </c>
    </row>
    <row r="43" spans="1:37" x14ac:dyDescent="0.2">
      <c r="A43" s="81" t="s">
        <v>123</v>
      </c>
      <c r="B43" s="82"/>
      <c r="C43" s="17">
        <v>1</v>
      </c>
      <c r="D43" s="17"/>
      <c r="E43" s="17"/>
      <c r="F43" s="18"/>
      <c r="G43" s="28"/>
      <c r="H43" s="19">
        <f t="shared" si="0"/>
        <v>1</v>
      </c>
      <c r="I43" s="29" t="s">
        <v>129</v>
      </c>
      <c r="J43" s="83">
        <v>1</v>
      </c>
      <c r="K43" s="84"/>
      <c r="L43" s="21">
        <f t="shared" si="9"/>
        <v>1</v>
      </c>
      <c r="M43" s="22" t="s">
        <v>23</v>
      </c>
      <c r="N43" s="21" t="str">
        <f t="shared" si="10"/>
        <v/>
      </c>
      <c r="O43" s="22" t="s">
        <v>23</v>
      </c>
      <c r="P43" s="21" t="str">
        <f t="shared" si="11"/>
        <v/>
      </c>
      <c r="Q43" s="22" t="s">
        <v>23</v>
      </c>
      <c r="R43" s="21" t="str">
        <f t="shared" si="12"/>
        <v/>
      </c>
      <c r="S43" s="22" t="s">
        <v>23</v>
      </c>
      <c r="T43" s="21" t="str">
        <f t="shared" si="13"/>
        <v/>
      </c>
      <c r="U43" s="23">
        <f t="shared" si="16"/>
        <v>29</v>
      </c>
      <c r="V43" s="24">
        <f t="shared" si="14"/>
        <v>30</v>
      </c>
      <c r="W43" s="25"/>
      <c r="X43" s="26" t="str">
        <f t="shared" si="1"/>
        <v/>
      </c>
      <c r="Y43" s="25"/>
      <c r="Z43" s="26" t="str">
        <f t="shared" si="2"/>
        <v/>
      </c>
      <c r="AA43" s="25"/>
      <c r="AB43" s="26" t="str">
        <f t="shared" si="3"/>
        <v/>
      </c>
      <c r="AC43" s="25"/>
      <c r="AD43" s="26" t="str">
        <f t="shared" si="4"/>
        <v/>
      </c>
      <c r="AG43" s="4">
        <f t="shared" si="5"/>
        <v>29</v>
      </c>
      <c r="AH43" s="27">
        <f t="shared" si="6"/>
        <v>0</v>
      </c>
      <c r="AI43" s="27">
        <f t="shared" si="15"/>
        <v>0</v>
      </c>
      <c r="AJ43" s="27">
        <f t="shared" si="7"/>
        <v>0</v>
      </c>
      <c r="AK43" s="4">
        <f t="shared" si="8"/>
        <v>0</v>
      </c>
    </row>
    <row r="44" spans="1:37" x14ac:dyDescent="0.2">
      <c r="A44" s="81"/>
      <c r="B44" s="142"/>
      <c r="C44" s="17"/>
      <c r="D44" s="17"/>
      <c r="E44" s="17"/>
      <c r="F44" s="18"/>
      <c r="G44" s="28"/>
      <c r="H44" s="19" t="str">
        <f t="shared" si="0"/>
        <v/>
      </c>
      <c r="I44" s="29"/>
      <c r="J44" s="83"/>
      <c r="K44" s="84"/>
      <c r="L44" s="21" t="str">
        <f t="shared" si="9"/>
        <v/>
      </c>
      <c r="M44" s="22" t="s">
        <v>23</v>
      </c>
      <c r="N44" s="21" t="str">
        <f t="shared" si="10"/>
        <v/>
      </c>
      <c r="O44" s="22" t="s">
        <v>23</v>
      </c>
      <c r="P44" s="21" t="str">
        <f t="shared" si="11"/>
        <v/>
      </c>
      <c r="Q44" s="22" t="s">
        <v>23</v>
      </c>
      <c r="R44" s="21" t="str">
        <f t="shared" si="12"/>
        <v/>
      </c>
      <c r="S44" s="22" t="s">
        <v>23</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
      <c r="A45" s="81"/>
      <c r="B45" s="82"/>
      <c r="C45" s="17"/>
      <c r="D45" s="17"/>
      <c r="E45" s="17"/>
      <c r="F45" s="18"/>
      <c r="G45" s="28"/>
      <c r="H45" s="19" t="str">
        <f t="shared" si="0"/>
        <v/>
      </c>
      <c r="I45" s="29"/>
      <c r="J45" s="83"/>
      <c r="K45" s="84"/>
      <c r="L45" s="21" t="str">
        <f t="shared" si="9"/>
        <v/>
      </c>
      <c r="M45" s="22" t="s">
        <v>23</v>
      </c>
      <c r="N45" s="21" t="str">
        <f t="shared" si="10"/>
        <v/>
      </c>
      <c r="O45" s="22" t="s">
        <v>23</v>
      </c>
      <c r="P45" s="21" t="str">
        <f t="shared" si="11"/>
        <v/>
      </c>
      <c r="Q45" s="22" t="s">
        <v>23</v>
      </c>
      <c r="R45" s="21" t="str">
        <f t="shared" si="12"/>
        <v/>
      </c>
      <c r="S45" s="22" t="s">
        <v>23</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
      <c r="A46" s="93"/>
      <c r="B46" s="94"/>
      <c r="C46" s="17"/>
      <c r="D46" s="17"/>
      <c r="E46" s="17"/>
      <c r="F46" s="18"/>
      <c r="G46" s="28"/>
      <c r="H46" s="19" t="str">
        <f t="shared" si="0"/>
        <v/>
      </c>
      <c r="I46" s="20"/>
      <c r="J46" s="83"/>
      <c r="K46" s="84"/>
      <c r="L46" s="21" t="str">
        <f t="shared" si="9"/>
        <v/>
      </c>
      <c r="M46" s="22" t="s">
        <v>23</v>
      </c>
      <c r="N46" s="21" t="str">
        <f t="shared" si="10"/>
        <v/>
      </c>
      <c r="O46" s="22" t="s">
        <v>23</v>
      </c>
      <c r="P46" s="21" t="str">
        <f t="shared" si="11"/>
        <v/>
      </c>
      <c r="Q46" s="22" t="s">
        <v>23</v>
      </c>
      <c r="R46" s="21" t="str">
        <f t="shared" si="12"/>
        <v/>
      </c>
      <c r="S46" s="22" t="s">
        <v>23</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
      <c r="A47" s="81"/>
      <c r="B47" s="82"/>
      <c r="C47" s="17"/>
      <c r="D47" s="17"/>
      <c r="E47" s="17"/>
      <c r="F47" s="18"/>
      <c r="G47" s="28"/>
      <c r="H47" s="19" t="str">
        <f t="shared" si="0"/>
        <v/>
      </c>
      <c r="I47" s="30"/>
      <c r="J47" s="83"/>
      <c r="K47" s="84"/>
      <c r="L47" s="21" t="str">
        <f t="shared" si="9"/>
        <v/>
      </c>
      <c r="M47" s="22" t="s">
        <v>23</v>
      </c>
      <c r="N47" s="21" t="str">
        <f t="shared" si="10"/>
        <v/>
      </c>
      <c r="O47" s="22" t="s">
        <v>23</v>
      </c>
      <c r="P47" s="21" t="str">
        <f t="shared" si="11"/>
        <v/>
      </c>
      <c r="Q47" s="22" t="s">
        <v>23</v>
      </c>
      <c r="R47" s="21" t="str">
        <f t="shared" si="12"/>
        <v/>
      </c>
      <c r="S47" s="22" t="s">
        <v>23</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
      <c r="A48" s="81"/>
      <c r="B48" s="82"/>
      <c r="C48" s="17"/>
      <c r="D48" s="17"/>
      <c r="E48" s="17"/>
      <c r="F48" s="18"/>
      <c r="G48" s="28"/>
      <c r="H48" s="19" t="str">
        <f t="shared" si="0"/>
        <v/>
      </c>
      <c r="I48" s="30"/>
      <c r="J48" s="83"/>
      <c r="K48" s="84"/>
      <c r="L48" s="21" t="str">
        <f t="shared" si="9"/>
        <v/>
      </c>
      <c r="M48" s="22" t="s">
        <v>23</v>
      </c>
      <c r="N48" s="21" t="str">
        <f t="shared" si="10"/>
        <v/>
      </c>
      <c r="O48" s="22" t="s">
        <v>23</v>
      </c>
      <c r="P48" s="21" t="str">
        <f t="shared" si="11"/>
        <v/>
      </c>
      <c r="Q48" s="22" t="s">
        <v>23</v>
      </c>
      <c r="R48" s="21" t="str">
        <f t="shared" si="12"/>
        <v/>
      </c>
      <c r="S48" s="22" t="s">
        <v>23</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
      <c r="A49" s="81"/>
      <c r="B49" s="82"/>
      <c r="C49" s="17"/>
      <c r="D49" s="17"/>
      <c r="E49" s="17"/>
      <c r="F49" s="18"/>
      <c r="G49" s="28"/>
      <c r="H49" s="19" t="str">
        <f t="shared" si="0"/>
        <v/>
      </c>
      <c r="I49" s="30"/>
      <c r="J49" s="83"/>
      <c r="K49" s="84"/>
      <c r="L49" s="21" t="str">
        <f t="shared" si="9"/>
        <v/>
      </c>
      <c r="M49" s="22" t="s">
        <v>23</v>
      </c>
      <c r="N49" s="21" t="str">
        <f t="shared" si="10"/>
        <v/>
      </c>
      <c r="O49" s="22" t="s">
        <v>23</v>
      </c>
      <c r="P49" s="21" t="str">
        <f t="shared" si="11"/>
        <v/>
      </c>
      <c r="Q49" s="22" t="s">
        <v>23</v>
      </c>
      <c r="R49" s="21" t="str">
        <f t="shared" si="12"/>
        <v/>
      </c>
      <c r="S49" s="22" t="s">
        <v>23</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
      <c r="A50" s="81"/>
      <c r="B50" s="82"/>
      <c r="C50" s="17"/>
      <c r="D50" s="17"/>
      <c r="E50" s="17"/>
      <c r="F50" s="18"/>
      <c r="G50" s="28"/>
      <c r="H50" s="19" t="str">
        <f t="shared" si="0"/>
        <v/>
      </c>
      <c r="I50" s="30"/>
      <c r="J50" s="83"/>
      <c r="K50" s="84"/>
      <c r="L50" s="21" t="str">
        <f t="shared" si="9"/>
        <v/>
      </c>
      <c r="M50" s="22" t="s">
        <v>23</v>
      </c>
      <c r="N50" s="21" t="str">
        <f t="shared" si="10"/>
        <v/>
      </c>
      <c r="O50" s="22" t="s">
        <v>23</v>
      </c>
      <c r="P50" s="21" t="str">
        <f t="shared" si="11"/>
        <v/>
      </c>
      <c r="Q50" s="22" t="s">
        <v>23</v>
      </c>
      <c r="R50" s="21" t="str">
        <f t="shared" si="12"/>
        <v/>
      </c>
      <c r="S50" s="22" t="s">
        <v>23</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
      <c r="A51" s="85"/>
      <c r="B51" s="86"/>
      <c r="C51" s="17"/>
      <c r="D51" s="17"/>
      <c r="E51" s="17"/>
      <c r="F51" s="18"/>
      <c r="G51" s="28"/>
      <c r="H51" s="19" t="str">
        <f t="shared" si="0"/>
        <v/>
      </c>
      <c r="I51" s="20"/>
      <c r="J51" s="83"/>
      <c r="K51" s="84"/>
      <c r="L51" s="21" t="str">
        <f t="shared" si="9"/>
        <v/>
      </c>
      <c r="M51" s="22" t="s">
        <v>23</v>
      </c>
      <c r="N51" s="21" t="str">
        <f t="shared" si="10"/>
        <v/>
      </c>
      <c r="O51" s="22" t="s">
        <v>23</v>
      </c>
      <c r="P51" s="21" t="str">
        <f t="shared" si="11"/>
        <v/>
      </c>
      <c r="Q51" s="22" t="s">
        <v>23</v>
      </c>
      <c r="R51" s="21" t="str">
        <f t="shared" si="12"/>
        <v/>
      </c>
      <c r="S51" s="22" t="s">
        <v>23</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
      <c r="A52" s="31"/>
      <c r="J52" s="4"/>
    </row>
    <row r="53" spans="1:37" ht="19.5" customHeight="1" x14ac:dyDescent="0.25">
      <c r="A53" s="32"/>
      <c r="B53" s="87" t="s">
        <v>22</v>
      </c>
      <c r="C53" s="88"/>
      <c r="D53" s="87" t="s">
        <v>21</v>
      </c>
      <c r="E53" s="89"/>
      <c r="F53" s="89"/>
      <c r="G53" s="33" t="s">
        <v>20</v>
      </c>
      <c r="H53" s="90" t="s">
        <v>83</v>
      </c>
      <c r="I53" s="91"/>
      <c r="J53" s="92"/>
      <c r="K53" s="34"/>
      <c r="L53" s="35"/>
      <c r="M53" s="35"/>
      <c r="O53" s="36"/>
      <c r="P53" s="36"/>
      <c r="X53" s="78" t="s">
        <v>19</v>
      </c>
      <c r="Y53" s="78"/>
      <c r="Z53" s="78"/>
      <c r="AA53" s="78"/>
      <c r="AB53" s="78"/>
      <c r="AC53" s="78"/>
      <c r="AD53" s="78"/>
    </row>
    <row r="54" spans="1:37" ht="12.75" customHeight="1" x14ac:dyDescent="0.2">
      <c r="A54" s="37" t="s">
        <v>13</v>
      </c>
      <c r="B54" s="71" t="s">
        <v>18</v>
      </c>
      <c r="C54" s="71" t="s">
        <v>17</v>
      </c>
      <c r="D54" s="38" t="s">
        <v>13</v>
      </c>
      <c r="E54" s="39" t="s">
        <v>12</v>
      </c>
      <c r="F54" s="33" t="s">
        <v>16</v>
      </c>
      <c r="G54" s="40" t="s">
        <v>15</v>
      </c>
      <c r="H54" s="40" t="s">
        <v>14</v>
      </c>
      <c r="I54" s="71" t="s">
        <v>13</v>
      </c>
      <c r="J54" s="38" t="s">
        <v>12</v>
      </c>
      <c r="K54" s="41"/>
      <c r="L54" s="35"/>
      <c r="M54" s="35"/>
      <c r="X54" s="79"/>
      <c r="Y54" s="80"/>
      <c r="Z54" s="80"/>
      <c r="AA54" s="80"/>
      <c r="AB54" s="80"/>
      <c r="AC54" s="80"/>
      <c r="AD54" s="80"/>
    </row>
    <row r="55" spans="1:37" x14ac:dyDescent="0.2">
      <c r="A55" s="25"/>
      <c r="B55" s="42"/>
      <c r="C55" s="42"/>
      <c r="D55" s="43">
        <f t="shared" ref="D55:D66" si="17">IF(AND(B55&gt;0,C55&gt;0),((C55+1)-B55),0)</f>
        <v>0</v>
      </c>
      <c r="E55" s="44">
        <f>D55</f>
        <v>0</v>
      </c>
      <c r="F55" s="45"/>
      <c r="G55" s="46">
        <f t="shared" ref="G55:G66" si="18">NETWORKDAYS(B55,C55)-F55</f>
        <v>0</v>
      </c>
      <c r="H55" s="45">
        <v>0</v>
      </c>
      <c r="I55" s="47">
        <f t="shared" ref="I55:I66" si="19">ROUND(IF(G55&gt;0,G55*H55*0.01,0),0)</f>
        <v>0</v>
      </c>
      <c r="J55" s="43">
        <f>I55</f>
        <v>0</v>
      </c>
      <c r="K55" s="41"/>
      <c r="L55" s="41"/>
      <c r="M55" s="41"/>
      <c r="X55" s="80"/>
      <c r="Y55" s="80"/>
      <c r="Z55" s="80"/>
      <c r="AA55" s="80"/>
      <c r="AB55" s="80"/>
      <c r="AC55" s="80"/>
      <c r="AD55" s="80"/>
    </row>
    <row r="56" spans="1:37" x14ac:dyDescent="0.2">
      <c r="A56" s="25"/>
      <c r="B56" s="42"/>
      <c r="C56" s="42"/>
      <c r="D56" s="43">
        <f t="shared" si="17"/>
        <v>0</v>
      </c>
      <c r="E56" s="44">
        <f t="shared" ref="E56:E66" si="20">E55+D56</f>
        <v>0</v>
      </c>
      <c r="F56" s="45"/>
      <c r="G56" s="46">
        <f t="shared" si="18"/>
        <v>0</v>
      </c>
      <c r="H56" s="45">
        <v>0</v>
      </c>
      <c r="I56" s="47">
        <f t="shared" si="19"/>
        <v>0</v>
      </c>
      <c r="J56" s="43">
        <f t="shared" ref="J56:J66" si="21">J55+I56</f>
        <v>0</v>
      </c>
      <c r="K56" s="41"/>
      <c r="L56" s="41"/>
      <c r="M56" s="41"/>
      <c r="X56" s="80"/>
      <c r="Y56" s="80"/>
      <c r="Z56" s="80"/>
      <c r="AA56" s="80"/>
      <c r="AB56" s="80"/>
      <c r="AC56" s="80"/>
      <c r="AD56" s="80"/>
    </row>
    <row r="57" spans="1:37" x14ac:dyDescent="0.2">
      <c r="A57" s="25"/>
      <c r="B57" s="42"/>
      <c r="C57" s="42"/>
      <c r="D57" s="43">
        <f t="shared" si="17"/>
        <v>0</v>
      </c>
      <c r="E57" s="44">
        <f t="shared" si="20"/>
        <v>0</v>
      </c>
      <c r="F57" s="45"/>
      <c r="G57" s="46">
        <f t="shared" si="18"/>
        <v>0</v>
      </c>
      <c r="H57" s="45">
        <v>60</v>
      </c>
      <c r="I57" s="47">
        <f t="shared" si="19"/>
        <v>0</v>
      </c>
      <c r="J57" s="43">
        <f t="shared" si="21"/>
        <v>0</v>
      </c>
      <c r="K57" s="41"/>
      <c r="L57" s="41"/>
      <c r="M57" s="41"/>
      <c r="X57" s="80"/>
      <c r="Y57" s="80"/>
      <c r="Z57" s="80"/>
      <c r="AA57" s="80"/>
      <c r="AB57" s="80"/>
      <c r="AC57" s="80"/>
      <c r="AD57" s="80"/>
    </row>
    <row r="58" spans="1:37" x14ac:dyDescent="0.2">
      <c r="A58" s="25"/>
      <c r="B58" s="42"/>
      <c r="C58" s="42"/>
      <c r="D58" s="43">
        <f t="shared" si="17"/>
        <v>0</v>
      </c>
      <c r="E58" s="44">
        <f t="shared" si="20"/>
        <v>0</v>
      </c>
      <c r="F58" s="45"/>
      <c r="G58" s="46">
        <f t="shared" si="18"/>
        <v>0</v>
      </c>
      <c r="H58" s="45">
        <v>60</v>
      </c>
      <c r="I58" s="47">
        <f t="shared" si="19"/>
        <v>0</v>
      </c>
      <c r="J58" s="43">
        <f t="shared" si="21"/>
        <v>0</v>
      </c>
      <c r="K58" s="41"/>
      <c r="L58" s="41"/>
      <c r="M58" s="41"/>
      <c r="X58" s="80"/>
      <c r="Y58" s="80"/>
      <c r="Z58" s="80"/>
      <c r="AA58" s="80"/>
      <c r="AB58" s="80"/>
      <c r="AC58" s="80"/>
      <c r="AD58" s="80"/>
    </row>
    <row r="59" spans="1:37" x14ac:dyDescent="0.2">
      <c r="A59" s="25"/>
      <c r="B59" s="42"/>
      <c r="C59" s="42"/>
      <c r="D59" s="43">
        <f t="shared" si="17"/>
        <v>0</v>
      </c>
      <c r="E59" s="44">
        <f t="shared" si="20"/>
        <v>0</v>
      </c>
      <c r="F59" s="45"/>
      <c r="G59" s="46">
        <f t="shared" si="18"/>
        <v>0</v>
      </c>
      <c r="H59" s="45">
        <v>72</v>
      </c>
      <c r="I59" s="47">
        <f t="shared" si="19"/>
        <v>0</v>
      </c>
      <c r="J59" s="43">
        <f t="shared" si="21"/>
        <v>0</v>
      </c>
      <c r="K59" s="41"/>
      <c r="L59" s="41"/>
      <c r="M59" s="41"/>
      <c r="X59" s="80"/>
      <c r="Y59" s="80"/>
      <c r="Z59" s="80"/>
      <c r="AA59" s="80"/>
      <c r="AB59" s="80"/>
      <c r="AC59" s="80"/>
      <c r="AD59" s="80"/>
    </row>
    <row r="60" spans="1:37" x14ac:dyDescent="0.2">
      <c r="A60" s="25"/>
      <c r="B60" s="42"/>
      <c r="C60" s="42"/>
      <c r="D60" s="43">
        <f t="shared" si="17"/>
        <v>0</v>
      </c>
      <c r="E60" s="44">
        <f t="shared" si="20"/>
        <v>0</v>
      </c>
      <c r="F60" s="45"/>
      <c r="G60" s="46">
        <f t="shared" si="18"/>
        <v>0</v>
      </c>
      <c r="H60" s="45">
        <v>80</v>
      </c>
      <c r="I60" s="47">
        <f t="shared" si="19"/>
        <v>0</v>
      </c>
      <c r="J60" s="43">
        <f t="shared" si="21"/>
        <v>0</v>
      </c>
      <c r="K60" s="41"/>
      <c r="L60" s="41"/>
      <c r="M60" s="41"/>
      <c r="X60" s="80"/>
      <c r="Y60" s="80"/>
      <c r="Z60" s="80"/>
      <c r="AA60" s="80"/>
      <c r="AB60" s="80"/>
      <c r="AC60" s="80"/>
      <c r="AD60" s="80"/>
    </row>
    <row r="61" spans="1:37" x14ac:dyDescent="0.2">
      <c r="A61" s="25"/>
      <c r="B61" s="42"/>
      <c r="C61" s="42"/>
      <c r="D61" s="43">
        <f t="shared" si="17"/>
        <v>0</v>
      </c>
      <c r="E61" s="44">
        <f t="shared" si="20"/>
        <v>0</v>
      </c>
      <c r="F61" s="45"/>
      <c r="G61" s="46">
        <f t="shared" si="18"/>
        <v>0</v>
      </c>
      <c r="H61" s="45">
        <v>85</v>
      </c>
      <c r="I61" s="47">
        <f t="shared" si="19"/>
        <v>0</v>
      </c>
      <c r="J61" s="43">
        <f t="shared" si="21"/>
        <v>0</v>
      </c>
      <c r="K61" s="41"/>
      <c r="L61" s="41"/>
      <c r="M61" s="41"/>
      <c r="X61" s="80"/>
      <c r="Y61" s="80"/>
      <c r="Z61" s="80"/>
      <c r="AA61" s="80"/>
      <c r="AB61" s="80"/>
      <c r="AC61" s="80"/>
      <c r="AD61" s="80"/>
    </row>
    <row r="62" spans="1:37" x14ac:dyDescent="0.2">
      <c r="A62" s="25"/>
      <c r="B62" s="42"/>
      <c r="C62" s="42"/>
      <c r="D62" s="43">
        <f t="shared" si="17"/>
        <v>0</v>
      </c>
      <c r="E62" s="44">
        <f t="shared" si="20"/>
        <v>0</v>
      </c>
      <c r="F62" s="45"/>
      <c r="G62" s="46">
        <f t="shared" si="18"/>
        <v>0</v>
      </c>
      <c r="H62" s="45">
        <v>85</v>
      </c>
      <c r="I62" s="47">
        <f t="shared" si="19"/>
        <v>0</v>
      </c>
      <c r="J62" s="43">
        <f t="shared" si="21"/>
        <v>0</v>
      </c>
      <c r="K62" s="41"/>
      <c r="L62" s="41"/>
      <c r="M62" s="41"/>
      <c r="X62" s="80"/>
      <c r="Y62" s="80"/>
      <c r="Z62" s="80"/>
      <c r="AA62" s="80"/>
      <c r="AB62" s="80"/>
      <c r="AC62" s="80"/>
      <c r="AD62" s="80"/>
    </row>
    <row r="63" spans="1:37" x14ac:dyDescent="0.2">
      <c r="A63" s="25" t="s">
        <v>5</v>
      </c>
      <c r="B63" s="42">
        <f>DATE($U$66,9,18)</f>
        <v>42996</v>
      </c>
      <c r="C63" s="42">
        <f>DATE($U$66,9,30)</f>
        <v>43008</v>
      </c>
      <c r="D63" s="43">
        <f t="shared" si="17"/>
        <v>13</v>
      </c>
      <c r="E63" s="44">
        <f t="shared" si="20"/>
        <v>13</v>
      </c>
      <c r="F63" s="45"/>
      <c r="G63" s="46">
        <f t="shared" si="18"/>
        <v>10</v>
      </c>
      <c r="H63" s="45">
        <v>72</v>
      </c>
      <c r="I63" s="47">
        <f t="shared" si="19"/>
        <v>7</v>
      </c>
      <c r="J63" s="43">
        <f t="shared" si="21"/>
        <v>7</v>
      </c>
      <c r="K63" s="41"/>
      <c r="L63" s="41"/>
      <c r="M63" s="41"/>
      <c r="X63" s="48" t="s">
        <v>81</v>
      </c>
      <c r="AB63" s="73">
        <f>E66</f>
        <v>60</v>
      </c>
      <c r="AC63" s="73"/>
      <c r="AD63" s="73"/>
    </row>
    <row r="64" spans="1:37" x14ac:dyDescent="0.2">
      <c r="A64" s="25" t="s">
        <v>4</v>
      </c>
      <c r="B64" s="42">
        <f>DATE($U$66,10,1)</f>
        <v>43009</v>
      </c>
      <c r="C64" s="42">
        <f>DATE($U$66,10,31)</f>
        <v>43039</v>
      </c>
      <c r="D64" s="43">
        <f t="shared" si="17"/>
        <v>31</v>
      </c>
      <c r="E64" s="44">
        <f t="shared" si="20"/>
        <v>44</v>
      </c>
      <c r="F64" s="45"/>
      <c r="G64" s="46">
        <f t="shared" si="18"/>
        <v>22</v>
      </c>
      <c r="H64" s="45">
        <v>70</v>
      </c>
      <c r="I64" s="47">
        <f t="shared" si="19"/>
        <v>15</v>
      </c>
      <c r="J64" s="43">
        <f t="shared" si="21"/>
        <v>22</v>
      </c>
      <c r="K64" s="41"/>
      <c r="L64" s="41"/>
      <c r="M64" s="41"/>
      <c r="X64" s="48" t="s">
        <v>3</v>
      </c>
      <c r="AB64" s="73">
        <f>J66</f>
        <v>30</v>
      </c>
      <c r="AC64" s="73"/>
      <c r="AD64" s="73"/>
    </row>
    <row r="65" spans="1:30" x14ac:dyDescent="0.2">
      <c r="A65" s="25" t="s">
        <v>2</v>
      </c>
      <c r="B65" s="42">
        <f>DATE($U$66,11,1)</f>
        <v>43040</v>
      </c>
      <c r="C65" s="42">
        <f>DATE($U$66,11,16)</f>
        <v>43055</v>
      </c>
      <c r="D65" s="43">
        <f t="shared" si="17"/>
        <v>16</v>
      </c>
      <c r="E65" s="44">
        <f t="shared" si="20"/>
        <v>60</v>
      </c>
      <c r="F65" s="45"/>
      <c r="G65" s="46">
        <f t="shared" si="18"/>
        <v>12</v>
      </c>
      <c r="H65" s="45">
        <v>65</v>
      </c>
      <c r="I65" s="47">
        <f t="shared" si="19"/>
        <v>8</v>
      </c>
      <c r="J65" s="43">
        <f t="shared" si="21"/>
        <v>30</v>
      </c>
      <c r="K65" s="41"/>
      <c r="L65" s="41"/>
      <c r="M65" s="41"/>
      <c r="X65" s="48" t="s">
        <v>1</v>
      </c>
      <c r="AB65" s="74">
        <f>C65</f>
        <v>43055</v>
      </c>
      <c r="AC65" s="74"/>
      <c r="AD65" s="74"/>
    </row>
    <row r="66" spans="1:30" ht="15" x14ac:dyDescent="0.25">
      <c r="A66" s="25"/>
      <c r="B66" s="42"/>
      <c r="C66" s="42"/>
      <c r="D66" s="43">
        <f t="shared" si="17"/>
        <v>0</v>
      </c>
      <c r="E66" s="44">
        <f t="shared" si="20"/>
        <v>60</v>
      </c>
      <c r="F66" s="45"/>
      <c r="G66" s="46">
        <f t="shared" si="18"/>
        <v>0</v>
      </c>
      <c r="H66" s="45">
        <v>58</v>
      </c>
      <c r="I66" s="47">
        <f t="shared" si="19"/>
        <v>0</v>
      </c>
      <c r="J66" s="43">
        <f t="shared" si="21"/>
        <v>30</v>
      </c>
      <c r="K66" s="76" t="s">
        <v>80</v>
      </c>
      <c r="L66" s="77"/>
      <c r="M66" s="77"/>
      <c r="N66" s="77"/>
      <c r="O66" s="77"/>
      <c r="P66" s="77"/>
      <c r="Q66" s="77"/>
      <c r="R66" s="77"/>
      <c r="S66" s="77"/>
      <c r="T66" s="77"/>
      <c r="U66" s="49">
        <v>2017</v>
      </c>
      <c r="X66" s="48" t="s">
        <v>82</v>
      </c>
      <c r="AB66" s="75" t="s">
        <v>130</v>
      </c>
      <c r="AC66" s="75"/>
      <c r="AD66" s="75"/>
    </row>
    <row r="67" spans="1:30" ht="12" customHeight="1" x14ac:dyDescent="0.25">
      <c r="B67" s="50"/>
    </row>
    <row r="68" spans="1:30" x14ac:dyDescent="0.2">
      <c r="B68" s="67"/>
      <c r="C68" s="67"/>
      <c r="D68" s="67"/>
      <c r="E68" s="67"/>
      <c r="F68" s="67"/>
      <c r="G68" s="67"/>
      <c r="H68" s="67"/>
      <c r="I68" s="72" t="s">
        <v>85</v>
      </c>
      <c r="J68" s="72"/>
      <c r="K68" s="67"/>
      <c r="L68" s="67"/>
      <c r="M68" s="67"/>
      <c r="N68" s="67"/>
      <c r="O68" s="67"/>
      <c r="P68" s="67"/>
      <c r="Q68" s="67"/>
      <c r="R68" s="67"/>
      <c r="S68" s="67"/>
      <c r="T68" s="67"/>
      <c r="U68" s="67"/>
      <c r="V68" s="67"/>
      <c r="W68" s="67"/>
      <c r="X68" s="67"/>
      <c r="Y68" s="67"/>
      <c r="Z68" s="67"/>
      <c r="AA68" s="67"/>
      <c r="AB68" s="67"/>
      <c r="AC68" s="67"/>
      <c r="AD68" s="67"/>
    </row>
    <row r="69" spans="1:30" x14ac:dyDescent="0.2">
      <c r="A69" s="51"/>
      <c r="B69" s="51"/>
      <c r="C69" s="51"/>
    </row>
    <row r="70" spans="1:30" x14ac:dyDescent="0.2">
      <c r="A70" s="51"/>
      <c r="B70" s="51"/>
      <c r="C70" s="51"/>
    </row>
    <row r="71" spans="1:30" x14ac:dyDescent="0.2">
      <c r="A71" s="51"/>
      <c r="B71" s="51"/>
      <c r="C71" s="51"/>
    </row>
    <row r="72" spans="1:30" x14ac:dyDescent="0.2">
      <c r="A72" s="51"/>
      <c r="B72" s="51"/>
      <c r="C72" s="51"/>
    </row>
    <row r="73" spans="1:30" x14ac:dyDescent="0.2">
      <c r="A73" s="51"/>
      <c r="B73" s="51"/>
      <c r="C73" s="51"/>
    </row>
  </sheetData>
  <mergeCells count="73">
    <mergeCell ref="I68:J68"/>
    <mergeCell ref="X53:AD53"/>
    <mergeCell ref="X54:AD62"/>
    <mergeCell ref="AB63:AD63"/>
    <mergeCell ref="AB64:AD64"/>
    <mergeCell ref="AB65:AD65"/>
    <mergeCell ref="K66:T66"/>
    <mergeCell ref="AB66:AD66"/>
    <mergeCell ref="A50:B50"/>
    <mergeCell ref="J50:K50"/>
    <mergeCell ref="A51:B51"/>
    <mergeCell ref="J51:K51"/>
    <mergeCell ref="B53:C53"/>
    <mergeCell ref="D53:F53"/>
    <mergeCell ref="H53:J53"/>
    <mergeCell ref="A47:B47"/>
    <mergeCell ref="J47:K47"/>
    <mergeCell ref="A48:B48"/>
    <mergeCell ref="J48:K48"/>
    <mergeCell ref="A49:B49"/>
    <mergeCell ref="J49:K49"/>
    <mergeCell ref="A44:B44"/>
    <mergeCell ref="J44:K44"/>
    <mergeCell ref="A45:B45"/>
    <mergeCell ref="J45:K45"/>
    <mergeCell ref="A46:B46"/>
    <mergeCell ref="J46:K46"/>
    <mergeCell ref="A41:B41"/>
    <mergeCell ref="J41:K41"/>
    <mergeCell ref="A42:B42"/>
    <mergeCell ref="J42:K42"/>
    <mergeCell ref="A43:B43"/>
    <mergeCell ref="J43:K43"/>
    <mergeCell ref="A38:B38"/>
    <mergeCell ref="J38:K38"/>
    <mergeCell ref="A39:B39"/>
    <mergeCell ref="J39:K39"/>
    <mergeCell ref="A40:B40"/>
    <mergeCell ref="J40:K40"/>
    <mergeCell ref="A35:B35"/>
    <mergeCell ref="J35:K35"/>
    <mergeCell ref="A36:B36"/>
    <mergeCell ref="J36:K36"/>
    <mergeCell ref="A37:B37"/>
    <mergeCell ref="J37:K37"/>
    <mergeCell ref="A32:B32"/>
    <mergeCell ref="J32:K32"/>
    <mergeCell ref="A33:B33"/>
    <mergeCell ref="J33:K33"/>
    <mergeCell ref="A34:B34"/>
    <mergeCell ref="J34:K3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1:AD1"/>
    <mergeCell ref="A2:AD2"/>
    <mergeCell ref="B4:C4"/>
    <mergeCell ref="F4:G4"/>
    <mergeCell ref="K4:V4"/>
    <mergeCell ref="AB4:AD4"/>
  </mergeCells>
  <conditionalFormatting sqref="A1:AD68">
    <cfRule type="expression" dxfId="0" priority="1">
      <formula>NOT(CELL("Protect",A1))</formula>
    </cfRule>
  </conditionalFormatting>
  <hyperlinks>
    <hyperlink ref="J30:K31" r:id="rId1" location="page=3" display="Production Rate"/>
    <hyperlink ref="H53:J53" r:id="rId2" location="page=2" display="Probable Working Days"/>
  </hyperlinks>
  <pageMargins left="0.25" right="0.25" top="0.25" bottom="0.25" header="0" footer="0"/>
  <pageSetup scale="66" orientation="landscape" r:id="rId3"/>
  <headerFooter alignWithMargins="0"/>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1" ma:contentTypeDescription="Create a new document." ma:contentTypeScope="" ma:versionID="959a36e997b25fd9c647383db67a9cb2">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1D9712FF-918F-4B6A-9826-4A1EEAB128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3.xml><?xml version="1.0" encoding="utf-8"?>
<ds:datastoreItem xmlns:ds="http://schemas.openxmlformats.org/officeDocument/2006/customXml" ds:itemID="{76E8CC4A-A2F5-4754-AA65-64978F70CA67}">
  <ds:schemaRefs>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Blank Time Chart</vt:lpstr>
      <vt:lpstr>Example Time Chart</vt:lpstr>
      <vt:lpstr>Blank Time Chart (2)</vt:lpstr>
      <vt:lpstr>'Blank Time Chart'!Print_Area</vt:lpstr>
      <vt:lpstr>'Blank Time Chart (2)'!Print_Area</vt:lpstr>
      <vt:lpstr>'Example Time Chart'!Print_Area</vt:lpstr>
    </vt:vector>
  </TitlesOfParts>
  <Company>Wisconsin Department of Transportation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Erik Meyer</cp:lastModifiedBy>
  <cp:lastPrinted>2017-03-08T19:21:03Z</cp:lastPrinted>
  <dcterms:created xsi:type="dcterms:W3CDTF">2009-08-17T17:00:35Z</dcterms:created>
  <dcterms:modified xsi:type="dcterms:W3CDTF">2017-03-14T18:57:05Z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