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45" windowWidth="15255" windowHeight="691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I141" i="1"/>
  <c r="U2"/>
  <c r="U141" s="1"/>
  <c r="K141"/>
  <c r="U133"/>
  <c r="R144"/>
  <c r="R145"/>
  <c r="R143"/>
  <c r="U123"/>
  <c r="U107"/>
  <c r="U89"/>
  <c r="U39"/>
  <c r="U27"/>
  <c r="I138"/>
  <c r="H138"/>
  <c r="G138"/>
  <c r="I136"/>
  <c r="H136"/>
  <c r="G136"/>
  <c r="H134"/>
  <c r="I134" s="1"/>
  <c r="G134"/>
  <c r="I130"/>
  <c r="H130"/>
  <c r="G130"/>
  <c r="H128"/>
  <c r="I128" s="1"/>
  <c r="G128"/>
  <c r="G126"/>
  <c r="H126" s="1"/>
  <c r="I126" s="1"/>
  <c r="H124"/>
  <c r="I124" s="1"/>
  <c r="G124"/>
  <c r="H120"/>
  <c r="I120" s="1"/>
  <c r="G120"/>
  <c r="F120"/>
  <c r="H118"/>
  <c r="I118" s="1"/>
  <c r="G118"/>
  <c r="F118"/>
  <c r="H116"/>
  <c r="I116" s="1"/>
  <c r="G116"/>
  <c r="F116"/>
  <c r="I115"/>
  <c r="H115"/>
  <c r="G115"/>
  <c r="G114"/>
  <c r="H112"/>
  <c r="K105"/>
  <c r="K112"/>
  <c r="G112"/>
  <c r="I110"/>
  <c r="H110"/>
  <c r="G110"/>
  <c r="I108"/>
  <c r="H108"/>
  <c r="G108"/>
  <c r="I104"/>
  <c r="H105"/>
  <c r="G105"/>
  <c r="F105"/>
  <c r="H104"/>
  <c r="G104"/>
  <c r="F104"/>
  <c r="I102"/>
  <c r="H102"/>
  <c r="G102"/>
  <c r="F102"/>
  <c r="I100"/>
  <c r="H100"/>
  <c r="G100"/>
  <c r="F100"/>
  <c r="I98"/>
  <c r="H98"/>
  <c r="G98"/>
  <c r="F98"/>
  <c r="I96"/>
  <c r="H96"/>
  <c r="G96"/>
  <c r="I94"/>
  <c r="H94"/>
  <c r="G94"/>
  <c r="I92"/>
  <c r="H92"/>
  <c r="G92"/>
  <c r="H90"/>
  <c r="I90" s="1"/>
  <c r="G90"/>
  <c r="G87"/>
  <c r="G86"/>
  <c r="K84"/>
  <c r="H84"/>
  <c r="G84"/>
  <c r="F84"/>
  <c r="K83"/>
  <c r="K80"/>
  <c r="H83"/>
  <c r="G82"/>
  <c r="G83"/>
  <c r="F82"/>
  <c r="H80"/>
  <c r="G80"/>
  <c r="F80"/>
  <c r="K78"/>
  <c r="H78"/>
  <c r="G78"/>
  <c r="F78"/>
  <c r="K77"/>
  <c r="H77"/>
  <c r="G77"/>
  <c r="G76"/>
  <c r="F77"/>
  <c r="K74"/>
  <c r="H74"/>
  <c r="G74"/>
  <c r="F74"/>
  <c r="K73"/>
  <c r="H73"/>
  <c r="G73"/>
  <c r="G72"/>
  <c r="K70"/>
  <c r="H70"/>
  <c r="G70"/>
  <c r="K68"/>
  <c r="H68"/>
  <c r="G68"/>
  <c r="K66"/>
  <c r="H66"/>
  <c r="G66"/>
  <c r="K64"/>
  <c r="H64"/>
  <c r="G64"/>
  <c r="K62"/>
  <c r="H62"/>
  <c r="G62"/>
  <c r="K58"/>
  <c r="H58"/>
  <c r="G58"/>
  <c r="K60"/>
  <c r="H60"/>
  <c r="G60"/>
  <c r="H56"/>
  <c r="H54"/>
  <c r="K56"/>
  <c r="K54"/>
  <c r="K52"/>
  <c r="K51"/>
  <c r="K49"/>
  <c r="K46"/>
  <c r="K44"/>
  <c r="K42"/>
  <c r="H52"/>
  <c r="G56"/>
  <c r="G54"/>
  <c r="F54"/>
  <c r="G52"/>
  <c r="H51"/>
  <c r="G51"/>
  <c r="G50"/>
  <c r="F50"/>
  <c r="H49"/>
  <c r="G49"/>
  <c r="G48"/>
  <c r="H46"/>
  <c r="G46"/>
  <c r="H44"/>
  <c r="G44"/>
  <c r="H42"/>
  <c r="G42"/>
  <c r="I40"/>
  <c r="H40"/>
  <c r="G40"/>
  <c r="F40"/>
  <c r="I35"/>
  <c r="H35"/>
  <c r="G35"/>
  <c r="G34"/>
  <c r="G33"/>
  <c r="G32"/>
  <c r="G28"/>
  <c r="G25"/>
  <c r="H34" s="1"/>
  <c r="I34" s="1"/>
  <c r="F24"/>
  <c r="G24" s="1"/>
  <c r="G31"/>
  <c r="G30"/>
  <c r="G29"/>
  <c r="F29"/>
  <c r="F21"/>
  <c r="G21" s="1"/>
  <c r="H21" s="1"/>
  <c r="I21" s="1"/>
  <c r="F18"/>
  <c r="G18" s="1"/>
  <c r="H18" s="1"/>
  <c r="I18" s="1"/>
  <c r="K14"/>
  <c r="H14"/>
  <c r="G14"/>
  <c r="F12"/>
  <c r="G12" s="1"/>
  <c r="G10"/>
  <c r="G9"/>
  <c r="H9" s="1"/>
  <c r="F9"/>
  <c r="F7"/>
  <c r="G7" s="1"/>
  <c r="F6"/>
  <c r="G6" s="1"/>
  <c r="G5"/>
  <c r="H12" l="1"/>
  <c r="I12" s="1"/>
  <c r="H7"/>
  <c r="I9" s="1"/>
  <c r="H31"/>
  <c r="I31" s="1"/>
</calcChain>
</file>

<file path=xl/sharedStrings.xml><?xml version="1.0" encoding="utf-8"?>
<sst xmlns="http://schemas.openxmlformats.org/spreadsheetml/2006/main" count="406" uniqueCount="229">
  <si>
    <t>First Mile</t>
  </si>
  <si>
    <t>200+00-252+80</t>
  </si>
  <si>
    <t>STA</t>
  </si>
  <si>
    <t>Length</t>
  </si>
  <si>
    <t>Width</t>
  </si>
  <si>
    <t xml:space="preserve">Parcel # </t>
  </si>
  <si>
    <t>Land use</t>
  </si>
  <si>
    <t>Area (SF)</t>
  </si>
  <si>
    <t>Owner</t>
  </si>
  <si>
    <t>Address</t>
  </si>
  <si>
    <t>232+33</t>
  </si>
  <si>
    <t>233+73</t>
  </si>
  <si>
    <t>N593 Lone Pine, R L</t>
  </si>
  <si>
    <t>Location</t>
  </si>
  <si>
    <t>STH 144, LT</t>
  </si>
  <si>
    <t>235+73</t>
  </si>
  <si>
    <t>236+76</t>
  </si>
  <si>
    <t>Area total</t>
  </si>
  <si>
    <t>231+77</t>
  </si>
  <si>
    <t>234+00</t>
  </si>
  <si>
    <t>Commercial - Sod Farm?</t>
  </si>
  <si>
    <t xml:space="preserve">N476 Riverview Rd </t>
  </si>
  <si>
    <t>mail N124W14005 Lovers Lane</t>
  </si>
  <si>
    <t>Germantown WI</t>
  </si>
  <si>
    <t>Type</t>
  </si>
  <si>
    <t>FEE</t>
  </si>
  <si>
    <t>29+56</t>
  </si>
  <si>
    <t>26+67</t>
  </si>
  <si>
    <t>STH 144, RT</t>
  </si>
  <si>
    <t>Riverview Road RT</t>
  </si>
  <si>
    <t>TLE</t>
  </si>
  <si>
    <t>29+25</t>
  </si>
  <si>
    <t>29+40</t>
  </si>
  <si>
    <t>Riverview Road LT</t>
  </si>
  <si>
    <t xml:space="preserve">N477 Riverview RD </t>
  </si>
  <si>
    <t xml:space="preserve">mail 10712 W Freistadt Road </t>
  </si>
  <si>
    <t>Mequon WI</t>
  </si>
  <si>
    <t>29+44</t>
  </si>
  <si>
    <t>29+48</t>
  </si>
  <si>
    <t>LP gas storage?</t>
  </si>
  <si>
    <t>249+10</t>
  </si>
  <si>
    <t>249+80</t>
  </si>
  <si>
    <t>W7209 State Hwy 144</t>
  </si>
  <si>
    <t>mailing W7107 Sate highway</t>
  </si>
  <si>
    <t>Agr - crops</t>
  </si>
  <si>
    <t>agr - crops</t>
  </si>
  <si>
    <t>Parcel total fee</t>
  </si>
  <si>
    <t>Parcel total TLE</t>
  </si>
  <si>
    <t>W7107 State Hwy 144</t>
  </si>
  <si>
    <t>agr - ??</t>
  </si>
  <si>
    <t>254+50</t>
  </si>
  <si>
    <t>256+01</t>
  </si>
  <si>
    <t>256+25</t>
  </si>
  <si>
    <t>258+40</t>
  </si>
  <si>
    <t>259+09</t>
  </si>
  <si>
    <t>Second Mile</t>
  </si>
  <si>
    <t>252+80-305+60</t>
  </si>
  <si>
    <t>Total First Mile</t>
  </si>
  <si>
    <t>251+81</t>
  </si>
  <si>
    <t>252+80</t>
  </si>
  <si>
    <t>State hwy 144</t>
  </si>
  <si>
    <t>251+54</t>
  </si>
  <si>
    <t>253+20</t>
  </si>
  <si>
    <t>253+55</t>
  </si>
  <si>
    <t>255+00</t>
  </si>
  <si>
    <t>256+00</t>
  </si>
  <si>
    <t>256+75</t>
  </si>
  <si>
    <t>280+00</t>
  </si>
  <si>
    <t>281+88</t>
  </si>
  <si>
    <t>state hwy 144</t>
  </si>
  <si>
    <t>mail 207 Hoff St RL</t>
  </si>
  <si>
    <t>W6959 State Hwy 144</t>
  </si>
  <si>
    <t>mail 1805 center road</t>
  </si>
  <si>
    <t>Saukville, WI</t>
  </si>
  <si>
    <t>Total Second Mile</t>
  </si>
  <si>
    <t>Third Mile</t>
  </si>
  <si>
    <t>306+12</t>
  </si>
  <si>
    <t>306+50</t>
  </si>
  <si>
    <t>David Lider</t>
  </si>
  <si>
    <t>mail W6473 CTH SS RL</t>
  </si>
  <si>
    <t>305+60-358+40</t>
  </si>
  <si>
    <t>307+45</t>
  </si>
  <si>
    <t>recreational</t>
  </si>
  <si>
    <t>W6758 State Hwy 144</t>
  </si>
  <si>
    <t>State Hwy 144</t>
  </si>
  <si>
    <t>Timm Risse</t>
  </si>
  <si>
    <t>mail to n855 State Hwy 238</t>
  </si>
  <si>
    <t>vacant lot</t>
  </si>
  <si>
    <t>308+69</t>
  </si>
  <si>
    <t>309+64</t>
  </si>
  <si>
    <t>Chris Gohke</t>
  </si>
  <si>
    <t>Gerald Arndt</t>
  </si>
  <si>
    <t>Roger Boehlke</t>
  </si>
  <si>
    <t>ETAL</t>
  </si>
  <si>
    <t>Roger Boehlke ETA</t>
  </si>
  <si>
    <t>Bottled gass</t>
  </si>
  <si>
    <t>Boehlke Bottled gas</t>
  </si>
  <si>
    <t>308+41</t>
  </si>
  <si>
    <t>313+40</t>
  </si>
  <si>
    <t>313+69</t>
  </si>
  <si>
    <t>313+97</t>
  </si>
  <si>
    <t>314+89</t>
  </si>
  <si>
    <t>315+78</t>
  </si>
  <si>
    <t>316+14</t>
  </si>
  <si>
    <t>315+22</t>
  </si>
  <si>
    <t>316+42</t>
  </si>
  <si>
    <t>313+16</t>
  </si>
  <si>
    <t>316+75</t>
  </si>
  <si>
    <t>317+01</t>
  </si>
  <si>
    <t>317+30</t>
  </si>
  <si>
    <t>319+60</t>
  </si>
  <si>
    <t>319+76</t>
  </si>
  <si>
    <t>320+38</t>
  </si>
  <si>
    <t>321+30</t>
  </si>
  <si>
    <t>commercial</t>
  </si>
  <si>
    <t>320+23</t>
  </si>
  <si>
    <t>322+15</t>
  </si>
  <si>
    <t>322+24</t>
  </si>
  <si>
    <t>322+42</t>
  </si>
  <si>
    <t>STH 144. LT</t>
  </si>
  <si>
    <t>Total Third Mile</t>
  </si>
  <si>
    <t>326+55</t>
  </si>
  <si>
    <t>326+91</t>
  </si>
  <si>
    <t>329+70</t>
  </si>
  <si>
    <t>329+89</t>
  </si>
  <si>
    <t>334+79</t>
  </si>
  <si>
    <t>335+45</t>
  </si>
  <si>
    <t>336+54</t>
  </si>
  <si>
    <t>336+73</t>
  </si>
  <si>
    <t>336+78</t>
  </si>
  <si>
    <t>337+02</t>
  </si>
  <si>
    <t>339+70</t>
  </si>
  <si>
    <t>339+88</t>
  </si>
  <si>
    <t>340+64</t>
  </si>
  <si>
    <t>340+80</t>
  </si>
  <si>
    <t>341+62</t>
  </si>
  <si>
    <t>342+35</t>
  </si>
  <si>
    <t>342+47</t>
  </si>
  <si>
    <t>342+26</t>
  </si>
  <si>
    <t>342+38</t>
  </si>
  <si>
    <t>334+15</t>
  </si>
  <si>
    <t>334+66</t>
  </si>
  <si>
    <t>343+15</t>
  </si>
  <si>
    <t>343+22</t>
  </si>
  <si>
    <t>343+55</t>
  </si>
  <si>
    <t>343+42</t>
  </si>
  <si>
    <t>Commercial? Residental</t>
  </si>
  <si>
    <t>343+90</t>
  </si>
  <si>
    <t>357+39</t>
  </si>
  <si>
    <t>358+40</t>
  </si>
  <si>
    <t>Ag? Wetland?</t>
  </si>
  <si>
    <t>357+38</t>
  </si>
  <si>
    <t>Fourth Mile</t>
  </si>
  <si>
    <t>358+40-411+20</t>
  </si>
  <si>
    <t>359+70</t>
  </si>
  <si>
    <t>359+56</t>
  </si>
  <si>
    <t>382+77</t>
  </si>
  <si>
    <t>382+99</t>
  </si>
  <si>
    <t>381+99</t>
  </si>
  <si>
    <t>383+01</t>
  </si>
  <si>
    <t>395+48</t>
  </si>
  <si>
    <t>395+84</t>
  </si>
  <si>
    <t>396+16</t>
  </si>
  <si>
    <t>397+45</t>
  </si>
  <si>
    <t>agr -residence</t>
  </si>
  <si>
    <t>394+35</t>
  </si>
  <si>
    <t>395+79</t>
  </si>
  <si>
    <t>396+98</t>
  </si>
  <si>
    <t>403+28</t>
  </si>
  <si>
    <t>403+48</t>
  </si>
  <si>
    <t>411+20-464+00</t>
  </si>
  <si>
    <t>423+39</t>
  </si>
  <si>
    <t>424+57</t>
  </si>
  <si>
    <t>residental/commercial</t>
  </si>
  <si>
    <t>423+45</t>
  </si>
  <si>
    <t>424+19</t>
  </si>
  <si>
    <t>agr - Wetland?</t>
  </si>
  <si>
    <t>435+90</t>
  </si>
  <si>
    <t>436+13</t>
  </si>
  <si>
    <t>commercial?-Cemetery</t>
  </si>
  <si>
    <t>444+96</t>
  </si>
  <si>
    <t>448+28</t>
  </si>
  <si>
    <t>108+44</t>
  </si>
  <si>
    <t>109+44</t>
  </si>
  <si>
    <t>agr - Wetland</t>
  </si>
  <si>
    <t>CTH I, LT</t>
  </si>
  <si>
    <t>447+08</t>
  </si>
  <si>
    <t>448+32</t>
  </si>
  <si>
    <t>448+98</t>
  </si>
  <si>
    <t>449+60</t>
  </si>
  <si>
    <t>448+96</t>
  </si>
  <si>
    <t>449+76</t>
  </si>
  <si>
    <t>Fifth Mile</t>
  </si>
  <si>
    <t>464+00-516+80</t>
  </si>
  <si>
    <t>464+16</t>
  </si>
  <si>
    <t>464+53</t>
  </si>
  <si>
    <t>Residental/commercial??</t>
  </si>
  <si>
    <t>462+52</t>
  </si>
  <si>
    <t>Wooded - School District?</t>
  </si>
  <si>
    <t>466+00</t>
  </si>
  <si>
    <t>468+00</t>
  </si>
  <si>
    <t>School District</t>
  </si>
  <si>
    <t>516+48</t>
  </si>
  <si>
    <t>516+80</t>
  </si>
  <si>
    <t>516+90</t>
  </si>
  <si>
    <t>Total Fifth Mile</t>
  </si>
  <si>
    <t>Total Fourth Mile</t>
  </si>
  <si>
    <t>Total Sixth Mile</t>
  </si>
  <si>
    <t>Sixth Mile</t>
  </si>
  <si>
    <t>Seventh Mile</t>
  </si>
  <si>
    <t>516+80-561+98</t>
  </si>
  <si>
    <t>.86 miles</t>
  </si>
  <si>
    <t>Property</t>
  </si>
  <si>
    <t>number</t>
  </si>
  <si>
    <t>6a</t>
  </si>
  <si>
    <t>7a</t>
  </si>
  <si>
    <t>32a</t>
  </si>
  <si>
    <t>33a</t>
  </si>
  <si>
    <t>Residential</t>
  </si>
  <si>
    <t>Residential/commercial?</t>
  </si>
  <si>
    <t>531+46</t>
  </si>
  <si>
    <t>532+60</t>
  </si>
  <si>
    <t>535+61</t>
  </si>
  <si>
    <t>536+02</t>
  </si>
  <si>
    <t>Commercial</t>
  </si>
  <si>
    <t>Total Seventh Mile</t>
  </si>
  <si>
    <t>Total Acres</t>
  </si>
  <si>
    <t>TLE total</t>
  </si>
  <si>
    <t>Fee total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</si>
</sst>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0" borderId="0" xfId="0" applyFill="1" applyBorder="1"/>
    <xf numFmtId="0" fontId="0" fillId="0" borderId="0" xfId="0" applyBorder="1"/>
    <xf numFmtId="0" fontId="0" fillId="2" borderId="1" xfId="0" applyFill="1" applyBorder="1"/>
    <xf numFmtId="0" fontId="0" fillId="2" borderId="0" xfId="0" applyFill="1" applyBorder="1"/>
    <xf numFmtId="0" fontId="0" fillId="3" borderId="0" xfId="0" applyFill="1" applyBorder="1"/>
    <xf numFmtId="0" fontId="0" fillId="3" borderId="1" xfId="0" applyFill="1" applyBorder="1"/>
    <xf numFmtId="0" fontId="0" fillId="5" borderId="0" xfId="0" applyFill="1" applyBorder="1"/>
    <xf numFmtId="0" fontId="0" fillId="5" borderId="1" xfId="0" applyFill="1" applyBorder="1"/>
    <xf numFmtId="0" fontId="2" fillId="0" borderId="2" xfId="0" applyFont="1" applyBorder="1"/>
    <xf numFmtId="0" fontId="0" fillId="0" borderId="3" xfId="0" applyBorder="1"/>
    <xf numFmtId="0" fontId="0" fillId="0" borderId="4" xfId="0" applyBorder="1"/>
    <xf numFmtId="0" fontId="1" fillId="0" borderId="5" xfId="0" applyFont="1" applyBorder="1"/>
    <xf numFmtId="0" fontId="1" fillId="0" borderId="0" xfId="0" applyFont="1" applyBorder="1"/>
    <xf numFmtId="0" fontId="0" fillId="0" borderId="6" xfId="0" applyBorder="1"/>
    <xf numFmtId="0" fontId="0" fillId="0" borderId="5" xfId="0" applyBorder="1"/>
    <xf numFmtId="0" fontId="0" fillId="2" borderId="5" xfId="0" applyFill="1" applyBorder="1"/>
    <xf numFmtId="0" fontId="0" fillId="2" borderId="0" xfId="0" quotePrefix="1" applyFill="1" applyBorder="1"/>
    <xf numFmtId="0" fontId="0" fillId="2" borderId="7" xfId="0" applyFill="1" applyBorder="1"/>
    <xf numFmtId="0" fontId="0" fillId="3" borderId="5" xfId="0" applyFill="1" applyBorder="1"/>
    <xf numFmtId="0" fontId="0" fillId="3" borderId="7" xfId="0" applyFill="1" applyBorder="1"/>
    <xf numFmtId="0" fontId="0" fillId="0" borderId="8" xfId="0" applyBorder="1"/>
    <xf numFmtId="0" fontId="0" fillId="5" borderId="7" xfId="0" applyFill="1" applyBorder="1"/>
    <xf numFmtId="0" fontId="0" fillId="2" borderId="9" xfId="0" applyFill="1" applyBorder="1"/>
    <xf numFmtId="0" fontId="0" fillId="0" borderId="3" xfId="0" applyFill="1" applyBorder="1"/>
    <xf numFmtId="0" fontId="0" fillId="2" borderId="5" xfId="0" applyFont="1" applyFill="1" applyBorder="1"/>
    <xf numFmtId="0" fontId="0" fillId="5" borderId="5" xfId="0" applyFill="1" applyBorder="1"/>
    <xf numFmtId="0" fontId="0" fillId="4" borderId="1" xfId="0" applyFill="1" applyBorder="1"/>
    <xf numFmtId="0" fontId="0" fillId="3" borderId="0" xfId="0" applyFill="1"/>
    <xf numFmtId="0" fontId="0" fillId="3" borderId="3" xfId="0" applyFill="1" applyBorder="1"/>
    <xf numFmtId="0" fontId="0" fillId="5" borderId="9" xfId="0" applyFill="1" applyBorder="1"/>
    <xf numFmtId="0" fontId="0" fillId="3" borderId="2" xfId="0" applyFill="1" applyBorder="1"/>
    <xf numFmtId="0" fontId="0" fillId="2" borderId="10" xfId="0" applyFill="1" applyBorder="1"/>
    <xf numFmtId="0" fontId="0" fillId="2" borderId="3" xfId="0" applyFill="1" applyBorder="1"/>
    <xf numFmtId="0" fontId="0" fillId="2" borderId="2" xfId="0" applyFill="1" applyBorder="1"/>
    <xf numFmtId="0" fontId="0" fillId="4" borderId="7" xfId="0" applyFill="1" applyBorder="1"/>
    <xf numFmtId="0" fontId="3" fillId="0" borderId="0" xfId="0" applyFont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2" fillId="0" borderId="3" xfId="0" applyFont="1" applyBorder="1"/>
    <xf numFmtId="0" fontId="3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145"/>
  <sheetViews>
    <sheetView tabSelected="1" topLeftCell="D116" zoomScale="70" zoomScaleNormal="70" workbookViewId="0">
      <selection activeCell="G141" sqref="G141:H142"/>
    </sheetView>
  </sheetViews>
  <sheetFormatPr defaultRowHeight="15"/>
  <cols>
    <col min="1" max="1" width="9.140625" style="37"/>
    <col min="4" max="4" width="20.7109375" customWidth="1"/>
    <col min="8" max="8" width="10.7109375" customWidth="1"/>
    <col min="9" max="9" width="12.7109375" customWidth="1"/>
    <col min="10" max="10" width="6.7109375" customWidth="1"/>
    <col min="11" max="11" width="12.7109375" customWidth="1"/>
    <col min="12" max="12" width="20.7109375" customWidth="1"/>
    <col min="13" max="13" width="15.7109375" customWidth="1"/>
  </cols>
  <sheetData>
    <row r="1" spans="1:21" ht="20.100000000000001" customHeight="1">
      <c r="A1" s="37" t="s">
        <v>212</v>
      </c>
      <c r="B1" s="10" t="s">
        <v>0</v>
      </c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 t="s">
        <v>57</v>
      </c>
      <c r="U1" s="12"/>
    </row>
    <row r="2" spans="1:21">
      <c r="A2" s="37" t="s">
        <v>213</v>
      </c>
      <c r="B2" s="13" t="s">
        <v>1</v>
      </c>
      <c r="C2" s="14"/>
      <c r="D2" s="14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15">
        <f>ROUND((G5+G6+G7+G9+G10+G12+G14+G18+G21+G24+G25)/43560,2)</f>
        <v>0.1</v>
      </c>
    </row>
    <row r="3" spans="1:21">
      <c r="B3" s="16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15"/>
    </row>
    <row r="4" spans="1:21">
      <c r="B4" s="16" t="s">
        <v>2</v>
      </c>
      <c r="C4" s="3" t="s">
        <v>2</v>
      </c>
      <c r="D4" s="3" t="s">
        <v>13</v>
      </c>
      <c r="E4" s="3" t="s">
        <v>3</v>
      </c>
      <c r="F4" s="3" t="s">
        <v>4</v>
      </c>
      <c r="G4" s="3" t="s">
        <v>7</v>
      </c>
      <c r="H4" s="3" t="s">
        <v>17</v>
      </c>
      <c r="I4" s="5" t="s">
        <v>46</v>
      </c>
      <c r="J4" s="3" t="s">
        <v>24</v>
      </c>
      <c r="K4" s="6" t="s">
        <v>47</v>
      </c>
      <c r="L4" s="3" t="s">
        <v>5</v>
      </c>
      <c r="M4" s="3" t="s">
        <v>8</v>
      </c>
      <c r="N4" s="3" t="s">
        <v>9</v>
      </c>
      <c r="O4" s="3"/>
      <c r="P4" s="3"/>
      <c r="Q4" s="3" t="s">
        <v>6</v>
      </c>
      <c r="R4" s="3"/>
      <c r="S4" s="3"/>
      <c r="T4" s="3"/>
      <c r="U4" s="15"/>
    </row>
    <row r="5" spans="1:21">
      <c r="A5" s="37">
        <v>1</v>
      </c>
      <c r="B5" s="17" t="s">
        <v>10</v>
      </c>
      <c r="C5" s="5" t="s">
        <v>11</v>
      </c>
      <c r="D5" s="5" t="s">
        <v>14</v>
      </c>
      <c r="E5" s="5">
        <v>67</v>
      </c>
      <c r="F5" s="5">
        <v>9</v>
      </c>
      <c r="G5" s="5">
        <f>E5*F5</f>
        <v>603</v>
      </c>
      <c r="H5" s="5"/>
      <c r="I5" s="5"/>
      <c r="J5" s="5" t="s">
        <v>25</v>
      </c>
      <c r="K5" s="5"/>
      <c r="L5" s="18">
        <v>59022317980</v>
      </c>
      <c r="M5" s="5" t="s">
        <v>91</v>
      </c>
      <c r="N5" s="5" t="s">
        <v>12</v>
      </c>
      <c r="O5" s="5"/>
      <c r="P5" s="5"/>
      <c r="Q5" s="5" t="s">
        <v>44</v>
      </c>
      <c r="R5" s="5"/>
      <c r="S5" s="5"/>
      <c r="T5" s="3"/>
      <c r="U5" s="15"/>
    </row>
    <row r="6" spans="1:21">
      <c r="B6" s="17"/>
      <c r="C6" s="5"/>
      <c r="D6" s="5"/>
      <c r="E6" s="5">
        <v>25.5</v>
      </c>
      <c r="F6" s="5">
        <f>(3.66+6.2)/2</f>
        <v>4.93</v>
      </c>
      <c r="G6" s="5">
        <f>E6*F6</f>
        <v>125.71499999999999</v>
      </c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3"/>
      <c r="U6" s="15"/>
    </row>
    <row r="7" spans="1:21">
      <c r="B7" s="17"/>
      <c r="C7" s="5"/>
      <c r="D7" s="5"/>
      <c r="E7" s="5">
        <v>47.2</v>
      </c>
      <c r="F7" s="5">
        <f>0.5*6.4</f>
        <v>3.2</v>
      </c>
      <c r="G7" s="5">
        <f>E7*F7</f>
        <v>151.04000000000002</v>
      </c>
      <c r="H7" s="5">
        <f>SUM(G5:G7)</f>
        <v>879.75500000000011</v>
      </c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3"/>
      <c r="U7" s="15"/>
    </row>
    <row r="8" spans="1:21">
      <c r="B8" s="17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3"/>
      <c r="U8" s="15"/>
    </row>
    <row r="9" spans="1:21" ht="15.75" thickBot="1">
      <c r="A9" s="38"/>
      <c r="B9" s="19" t="s">
        <v>15</v>
      </c>
      <c r="C9" s="4" t="s">
        <v>16</v>
      </c>
      <c r="D9" s="4" t="s">
        <v>14</v>
      </c>
      <c r="E9" s="4">
        <v>101</v>
      </c>
      <c r="F9" s="4">
        <f>0.5*5.3</f>
        <v>2.65</v>
      </c>
      <c r="G9" s="4">
        <f>E9*F9</f>
        <v>267.64999999999998</v>
      </c>
      <c r="H9" s="4">
        <f>G9</f>
        <v>267.64999999999998</v>
      </c>
      <c r="I9" s="4">
        <f>ROUND((H7+H9)/43560,2)</f>
        <v>0.03</v>
      </c>
      <c r="J9" s="4" t="s">
        <v>25</v>
      </c>
      <c r="K9" s="4"/>
      <c r="L9" s="4"/>
      <c r="M9" s="4"/>
      <c r="N9" s="4"/>
      <c r="O9" s="4"/>
      <c r="P9" s="4"/>
      <c r="Q9" s="5"/>
      <c r="R9" s="5"/>
      <c r="S9" s="5"/>
      <c r="T9" s="3"/>
      <c r="U9" s="15"/>
    </row>
    <row r="10" spans="1:21">
      <c r="A10" s="37">
        <v>2</v>
      </c>
      <c r="B10" s="17" t="s">
        <v>18</v>
      </c>
      <c r="C10" s="5" t="s">
        <v>19</v>
      </c>
      <c r="D10" s="5" t="s">
        <v>28</v>
      </c>
      <c r="E10" s="5">
        <v>227.4</v>
      </c>
      <c r="F10" s="5">
        <v>6.3</v>
      </c>
      <c r="G10" s="5">
        <f>E10*F10</f>
        <v>1432.62</v>
      </c>
      <c r="H10" s="5"/>
      <c r="I10" s="5"/>
      <c r="J10" s="5" t="s">
        <v>25</v>
      </c>
      <c r="K10" s="5"/>
      <c r="L10" s="5">
        <v>5902231985</v>
      </c>
      <c r="M10" s="5" t="s">
        <v>92</v>
      </c>
      <c r="N10" s="5" t="s">
        <v>21</v>
      </c>
      <c r="O10" s="5"/>
      <c r="P10" s="5"/>
      <c r="Q10" s="5" t="s">
        <v>20</v>
      </c>
      <c r="R10" s="5"/>
      <c r="S10" s="5"/>
      <c r="T10" s="3"/>
      <c r="U10" s="15"/>
    </row>
    <row r="11" spans="1:21">
      <c r="B11" s="17"/>
      <c r="C11" s="5"/>
      <c r="D11" s="5"/>
      <c r="E11" s="5"/>
      <c r="F11" s="5"/>
      <c r="G11" s="5"/>
      <c r="H11" s="5"/>
      <c r="I11" s="5"/>
      <c r="J11" s="5"/>
      <c r="K11" s="5"/>
      <c r="L11" s="5"/>
      <c r="M11" s="5" t="s">
        <v>93</v>
      </c>
      <c r="N11" s="5" t="s">
        <v>22</v>
      </c>
      <c r="O11" s="5"/>
      <c r="P11" s="5"/>
      <c r="Q11" s="5"/>
      <c r="R11" s="5"/>
      <c r="S11" s="5"/>
      <c r="T11" s="3"/>
      <c r="U11" s="15"/>
    </row>
    <row r="12" spans="1:21">
      <c r="B12" s="17" t="s">
        <v>26</v>
      </c>
      <c r="C12" s="5" t="s">
        <v>27</v>
      </c>
      <c r="D12" s="5" t="s">
        <v>33</v>
      </c>
      <c r="E12" s="5">
        <v>10.7</v>
      </c>
      <c r="F12" s="5">
        <f>0.5*7.7</f>
        <v>3.85</v>
      </c>
      <c r="G12" s="5">
        <f>E12*F12</f>
        <v>41.195</v>
      </c>
      <c r="H12" s="5">
        <f>G10+G12</f>
        <v>1473.8149999999998</v>
      </c>
      <c r="I12" s="5">
        <f>ROUND((H12)/43560,2)</f>
        <v>0.03</v>
      </c>
      <c r="J12" s="5" t="s">
        <v>25</v>
      </c>
      <c r="K12" s="5"/>
      <c r="L12" s="5"/>
      <c r="M12" s="5"/>
      <c r="N12" s="5" t="s">
        <v>23</v>
      </c>
      <c r="O12" s="5"/>
      <c r="P12" s="5"/>
      <c r="Q12" s="5"/>
      <c r="R12" s="5"/>
      <c r="S12" s="5"/>
      <c r="T12" s="3"/>
      <c r="U12" s="15"/>
    </row>
    <row r="13" spans="1:21" ht="15.75" thickBot="1">
      <c r="A13" s="39"/>
      <c r="B13" s="19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3"/>
      <c r="U13" s="15"/>
    </row>
    <row r="14" spans="1:21">
      <c r="A14" s="37">
        <v>3</v>
      </c>
      <c r="B14" s="20" t="s">
        <v>31</v>
      </c>
      <c r="C14" s="6" t="s">
        <v>32</v>
      </c>
      <c r="D14" s="6" t="s">
        <v>33</v>
      </c>
      <c r="E14" s="6">
        <v>15</v>
      </c>
      <c r="F14" s="6">
        <v>2</v>
      </c>
      <c r="G14" s="6">
        <f>E14*F14</f>
        <v>30</v>
      </c>
      <c r="H14" s="6">
        <f>G14</f>
        <v>30</v>
      </c>
      <c r="I14" s="6"/>
      <c r="J14" s="6" t="s">
        <v>30</v>
      </c>
      <c r="K14" s="6">
        <f>ROUND(H14/43560,4)</f>
        <v>6.9999999999999999E-4</v>
      </c>
      <c r="L14" s="6">
        <v>5902231985</v>
      </c>
      <c r="M14" s="6" t="s">
        <v>94</v>
      </c>
      <c r="N14" s="6" t="s">
        <v>21</v>
      </c>
      <c r="O14" s="6"/>
      <c r="P14" s="6"/>
      <c r="Q14" s="6" t="s">
        <v>20</v>
      </c>
      <c r="R14" s="6"/>
      <c r="S14" s="6"/>
      <c r="T14" s="3"/>
      <c r="U14" s="15"/>
    </row>
    <row r="15" spans="1:21">
      <c r="B15" s="20"/>
      <c r="C15" s="6"/>
      <c r="D15" s="6"/>
      <c r="E15" s="6"/>
      <c r="F15" s="6"/>
      <c r="G15" s="6"/>
      <c r="H15" s="6"/>
      <c r="I15" s="6"/>
      <c r="J15" s="6"/>
      <c r="K15" s="6"/>
      <c r="L15" s="6"/>
      <c r="M15" s="6" t="s">
        <v>95</v>
      </c>
      <c r="N15" s="6" t="s">
        <v>22</v>
      </c>
      <c r="O15" s="6"/>
      <c r="P15" s="6"/>
      <c r="Q15" s="6"/>
      <c r="R15" s="6"/>
      <c r="S15" s="6"/>
      <c r="T15" s="3"/>
      <c r="U15" s="15"/>
    </row>
    <row r="16" spans="1:21">
      <c r="B16" s="20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 t="s">
        <v>23</v>
      </c>
      <c r="O16" s="6"/>
      <c r="P16" s="6"/>
      <c r="Q16" s="6"/>
      <c r="R16" s="6"/>
      <c r="S16" s="6"/>
      <c r="T16" s="3"/>
      <c r="U16" s="15"/>
    </row>
    <row r="17" spans="1:21" ht="15.75" thickBot="1">
      <c r="A17" s="39"/>
      <c r="B17" s="21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3"/>
      <c r="U17" s="15"/>
    </row>
    <row r="18" spans="1:21">
      <c r="A18" s="37">
        <v>4</v>
      </c>
      <c r="B18" s="17" t="s">
        <v>37</v>
      </c>
      <c r="C18" s="5" t="s">
        <v>38</v>
      </c>
      <c r="D18" s="5" t="s">
        <v>29</v>
      </c>
      <c r="E18" s="5">
        <v>5.3</v>
      </c>
      <c r="F18" s="5">
        <f>0.5*16</f>
        <v>8</v>
      </c>
      <c r="G18" s="5">
        <f>E18*F18</f>
        <v>42.4</v>
      </c>
      <c r="H18" s="5">
        <f>G18</f>
        <v>42.4</v>
      </c>
      <c r="I18" s="5">
        <f>ROUND(H18/43560,4)</f>
        <v>1E-3</v>
      </c>
      <c r="J18" s="5" t="s">
        <v>25</v>
      </c>
      <c r="K18" s="5"/>
      <c r="L18" s="5">
        <v>59022320180</v>
      </c>
      <c r="M18" s="5" t="s">
        <v>96</v>
      </c>
      <c r="N18" s="5" t="s">
        <v>34</v>
      </c>
      <c r="O18" s="5"/>
      <c r="P18" s="5"/>
      <c r="Q18" s="5" t="s">
        <v>39</v>
      </c>
      <c r="R18" s="5"/>
      <c r="S18" s="5"/>
      <c r="T18" s="3"/>
      <c r="U18" s="15"/>
    </row>
    <row r="19" spans="1:21">
      <c r="B19" s="17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 t="s">
        <v>35</v>
      </c>
      <c r="O19" s="5"/>
      <c r="P19" s="5"/>
      <c r="Q19" s="5"/>
      <c r="R19" s="5"/>
      <c r="S19" s="5"/>
      <c r="T19" s="3"/>
      <c r="U19" s="15"/>
    </row>
    <row r="20" spans="1:21" ht="15.75" thickBot="1">
      <c r="A20" s="39"/>
      <c r="B20" s="19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 t="s">
        <v>36</v>
      </c>
      <c r="O20" s="4"/>
      <c r="P20" s="4"/>
      <c r="Q20" s="4"/>
      <c r="R20" s="4"/>
      <c r="S20" s="4"/>
      <c r="T20" s="3"/>
      <c r="U20" s="15"/>
    </row>
    <row r="21" spans="1:21">
      <c r="A21" s="37">
        <v>5</v>
      </c>
      <c r="B21" s="17" t="s">
        <v>40</v>
      </c>
      <c r="C21" s="5" t="s">
        <v>41</v>
      </c>
      <c r="D21" s="5" t="s">
        <v>28</v>
      </c>
      <c r="E21" s="5">
        <v>64</v>
      </c>
      <c r="F21" s="5">
        <f>0.5*7.3</f>
        <v>3.65</v>
      </c>
      <c r="G21" s="5">
        <f>E21*F21</f>
        <v>233.6</v>
      </c>
      <c r="H21" s="5">
        <f>G21</f>
        <v>233.6</v>
      </c>
      <c r="I21" s="5">
        <f>ROUND((H21)/43560,2)</f>
        <v>0.01</v>
      </c>
      <c r="J21" s="5" t="s">
        <v>25</v>
      </c>
      <c r="K21" s="5"/>
      <c r="L21" s="5">
        <v>59022320170</v>
      </c>
      <c r="M21" s="5"/>
      <c r="N21" s="5" t="s">
        <v>42</v>
      </c>
      <c r="O21" s="5"/>
      <c r="P21" s="5"/>
      <c r="Q21" s="5" t="s">
        <v>45</v>
      </c>
      <c r="R21" s="5"/>
      <c r="S21" s="5"/>
      <c r="T21" s="3"/>
      <c r="U21" s="15"/>
    </row>
    <row r="22" spans="1:21">
      <c r="B22" s="17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 t="s">
        <v>43</v>
      </c>
      <c r="O22" s="5"/>
      <c r="P22" s="5"/>
      <c r="Q22" s="5"/>
      <c r="R22" s="5"/>
      <c r="S22" s="5"/>
      <c r="T22" s="3"/>
      <c r="U22" s="15"/>
    </row>
    <row r="23" spans="1:21" ht="15.75" thickBot="1">
      <c r="A23" s="39"/>
      <c r="B23" s="19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3"/>
      <c r="U23" s="15"/>
    </row>
    <row r="24" spans="1:21" ht="15.75" thickBot="1">
      <c r="A24" s="39">
        <v>6</v>
      </c>
      <c r="B24" s="24" t="s">
        <v>61</v>
      </c>
      <c r="C24" s="24" t="s">
        <v>59</v>
      </c>
      <c r="D24" s="24" t="s">
        <v>28</v>
      </c>
      <c r="E24" s="24">
        <v>126</v>
      </c>
      <c r="F24" s="24">
        <f>0.5*1.8</f>
        <v>0.9</v>
      </c>
      <c r="G24" s="24">
        <f>E24*F24</f>
        <v>113.4</v>
      </c>
      <c r="H24" s="24"/>
      <c r="I24" s="24"/>
      <c r="J24" s="24" t="s">
        <v>25</v>
      </c>
      <c r="K24" s="24"/>
      <c r="L24" s="24">
        <v>59022320160</v>
      </c>
      <c r="M24" s="24"/>
      <c r="N24" s="24" t="s">
        <v>48</v>
      </c>
      <c r="O24" s="24"/>
      <c r="P24" s="24"/>
      <c r="Q24" s="24" t="s">
        <v>49</v>
      </c>
      <c r="R24" s="24"/>
      <c r="S24" s="24"/>
      <c r="T24" s="3"/>
      <c r="U24" s="15"/>
    </row>
    <row r="25" spans="1:21" ht="15.75" thickBot="1">
      <c r="A25" s="39">
        <v>7</v>
      </c>
      <c r="B25" s="23" t="s">
        <v>58</v>
      </c>
      <c r="C25" s="9" t="s">
        <v>59</v>
      </c>
      <c r="D25" s="9" t="s">
        <v>14</v>
      </c>
      <c r="E25" s="9">
        <v>99</v>
      </c>
      <c r="F25" s="9">
        <v>13</v>
      </c>
      <c r="G25" s="9">
        <f>E25*F25</f>
        <v>1287</v>
      </c>
      <c r="H25" s="9"/>
      <c r="I25" s="9"/>
      <c r="J25" s="9" t="s">
        <v>25</v>
      </c>
      <c r="K25" s="9"/>
      <c r="L25" s="9">
        <v>59022317630</v>
      </c>
      <c r="M25" s="9"/>
      <c r="N25" s="9" t="s">
        <v>60</v>
      </c>
      <c r="O25" s="9"/>
      <c r="P25" s="9"/>
      <c r="Q25" s="9" t="s">
        <v>45</v>
      </c>
      <c r="R25" s="9"/>
      <c r="S25" s="9"/>
      <c r="T25" s="1"/>
      <c r="U25" s="22"/>
    </row>
    <row r="26" spans="1:21" ht="18.75">
      <c r="B26" s="10" t="s">
        <v>55</v>
      </c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11" t="s">
        <v>74</v>
      </c>
      <c r="U26" s="12"/>
    </row>
    <row r="27" spans="1:21">
      <c r="B27" s="13" t="s">
        <v>56</v>
      </c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3"/>
      <c r="U27" s="15">
        <f>ROUND((G28+G29+G30+G31+G32+G33+G34+G35)/43560,2)</f>
        <v>0.14000000000000001</v>
      </c>
    </row>
    <row r="28" spans="1:21">
      <c r="A28" s="37" t="s">
        <v>214</v>
      </c>
      <c r="B28" s="26" t="s">
        <v>59</v>
      </c>
      <c r="C28" s="5" t="s">
        <v>62</v>
      </c>
      <c r="D28" s="5" t="s">
        <v>28</v>
      </c>
      <c r="E28" s="5">
        <v>40</v>
      </c>
      <c r="F28" s="5">
        <v>7.5</v>
      </c>
      <c r="G28" s="5">
        <f>F28*E28</f>
        <v>300</v>
      </c>
      <c r="H28" s="5"/>
      <c r="I28" s="5"/>
      <c r="J28" s="5"/>
      <c r="K28" s="5"/>
      <c r="L28" s="5">
        <v>59022320160</v>
      </c>
      <c r="M28" s="5"/>
      <c r="N28" s="5" t="s">
        <v>48</v>
      </c>
      <c r="O28" s="5"/>
      <c r="P28" s="5"/>
      <c r="Q28" s="5" t="s">
        <v>49</v>
      </c>
      <c r="R28" s="5"/>
      <c r="S28" s="5"/>
      <c r="T28" s="3"/>
      <c r="U28" s="15"/>
    </row>
    <row r="29" spans="1:21">
      <c r="B29" s="17" t="s">
        <v>50</v>
      </c>
      <c r="C29" s="5" t="s">
        <v>51</v>
      </c>
      <c r="D29" s="5" t="s">
        <v>28</v>
      </c>
      <c r="E29" s="5">
        <v>144</v>
      </c>
      <c r="F29" s="5">
        <f>0.5*14</f>
        <v>7</v>
      </c>
      <c r="G29" s="5">
        <f t="shared" ref="G29:G35" si="0">E29*F29</f>
        <v>1008</v>
      </c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3"/>
      <c r="U29" s="15"/>
    </row>
    <row r="30" spans="1:21">
      <c r="B30" s="17" t="s">
        <v>51</v>
      </c>
      <c r="C30" s="5" t="s">
        <v>52</v>
      </c>
      <c r="D30" s="5" t="s">
        <v>28</v>
      </c>
      <c r="E30" s="5">
        <v>25</v>
      </c>
      <c r="F30" s="5">
        <v>5</v>
      </c>
      <c r="G30" s="5">
        <f t="shared" si="0"/>
        <v>125</v>
      </c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3"/>
      <c r="U30" s="15"/>
    </row>
    <row r="31" spans="1:21" ht="15.75" thickBot="1">
      <c r="A31" s="39"/>
      <c r="B31" s="19" t="s">
        <v>53</v>
      </c>
      <c r="C31" s="4" t="s">
        <v>54</v>
      </c>
      <c r="D31" s="4" t="s">
        <v>28</v>
      </c>
      <c r="E31" s="4">
        <v>69</v>
      </c>
      <c r="F31" s="4">
        <v>8</v>
      </c>
      <c r="G31" s="4">
        <f t="shared" si="0"/>
        <v>552</v>
      </c>
      <c r="H31" s="4">
        <f>G24+G28+G29+G30+G31</f>
        <v>2098.4</v>
      </c>
      <c r="I31" s="4">
        <f>ROUND((H29+H31)/43560,2)</f>
        <v>0.05</v>
      </c>
      <c r="J31" s="4"/>
      <c r="K31" s="4"/>
      <c r="L31" s="4"/>
      <c r="M31" s="4"/>
      <c r="N31" s="4"/>
      <c r="O31" s="4"/>
      <c r="P31" s="4"/>
      <c r="Q31" s="4"/>
      <c r="R31" s="4"/>
      <c r="S31" s="4"/>
      <c r="T31" s="3"/>
      <c r="U31" s="15"/>
    </row>
    <row r="32" spans="1:21">
      <c r="A32" s="37" t="s">
        <v>215</v>
      </c>
      <c r="B32" s="27" t="s">
        <v>59</v>
      </c>
      <c r="C32" s="8" t="s">
        <v>63</v>
      </c>
      <c r="D32" s="8" t="s">
        <v>14</v>
      </c>
      <c r="E32" s="8">
        <v>75</v>
      </c>
      <c r="F32" s="8">
        <v>14</v>
      </c>
      <c r="G32" s="8">
        <f t="shared" si="0"/>
        <v>1050</v>
      </c>
      <c r="H32" s="8"/>
      <c r="I32" s="8"/>
      <c r="J32" s="8"/>
      <c r="K32" s="8"/>
      <c r="L32" s="8">
        <v>59022317630</v>
      </c>
      <c r="M32" s="8"/>
      <c r="N32" s="8" t="s">
        <v>69</v>
      </c>
      <c r="O32" s="8"/>
      <c r="P32" s="8"/>
      <c r="Q32" s="8" t="s">
        <v>45</v>
      </c>
      <c r="R32" s="8"/>
      <c r="S32" s="8"/>
      <c r="T32" s="3"/>
      <c r="U32" s="15"/>
    </row>
    <row r="33" spans="1:21">
      <c r="B33" s="27" t="s">
        <v>64</v>
      </c>
      <c r="C33" s="8" t="s">
        <v>65</v>
      </c>
      <c r="D33" s="8" t="s">
        <v>14</v>
      </c>
      <c r="E33" s="8">
        <v>100</v>
      </c>
      <c r="F33" s="8">
        <v>13</v>
      </c>
      <c r="G33" s="8">
        <f t="shared" si="0"/>
        <v>1300</v>
      </c>
      <c r="H33" s="8"/>
      <c r="I33" s="8"/>
      <c r="J33" s="8"/>
      <c r="K33" s="8"/>
      <c r="L33" s="8"/>
      <c r="M33" s="8"/>
      <c r="N33" s="8" t="s">
        <v>70</v>
      </c>
      <c r="O33" s="8"/>
      <c r="P33" s="8"/>
      <c r="Q33" s="8"/>
      <c r="R33" s="8"/>
      <c r="S33" s="8"/>
      <c r="T33" s="3"/>
      <c r="U33" s="15"/>
    </row>
    <row r="34" spans="1:21" ht="15.75" thickBot="1">
      <c r="A34" s="39"/>
      <c r="B34" s="23" t="s">
        <v>65</v>
      </c>
      <c r="C34" s="9" t="s">
        <v>66</v>
      </c>
      <c r="D34" s="9" t="s">
        <v>14</v>
      </c>
      <c r="E34" s="9">
        <v>75</v>
      </c>
      <c r="F34" s="9">
        <v>6</v>
      </c>
      <c r="G34" s="9">
        <f t="shared" si="0"/>
        <v>450</v>
      </c>
      <c r="H34" s="9">
        <f>G25+G32+G33+G34</f>
        <v>4087</v>
      </c>
      <c r="I34" s="9">
        <f>ROUND((H34)/43560,2)</f>
        <v>0.09</v>
      </c>
      <c r="J34" s="9"/>
      <c r="K34" s="9"/>
      <c r="L34" s="9"/>
      <c r="M34" s="9"/>
      <c r="N34" s="9"/>
      <c r="O34" s="9"/>
      <c r="P34" s="9"/>
      <c r="Q34" s="9"/>
      <c r="R34" s="9"/>
      <c r="S34" s="9"/>
      <c r="T34" s="3"/>
      <c r="U34" s="15"/>
    </row>
    <row r="35" spans="1:21">
      <c r="A35" s="37">
        <v>8</v>
      </c>
      <c r="B35" s="17" t="s">
        <v>67</v>
      </c>
      <c r="C35" s="5" t="s">
        <v>68</v>
      </c>
      <c r="D35" s="5" t="s">
        <v>28</v>
      </c>
      <c r="E35" s="5">
        <v>187</v>
      </c>
      <c r="F35" s="5">
        <v>6.6</v>
      </c>
      <c r="G35" s="5">
        <f t="shared" si="0"/>
        <v>1234.2</v>
      </c>
      <c r="H35" s="5">
        <f>G35</f>
        <v>1234.2</v>
      </c>
      <c r="I35" s="5">
        <f>ROUND((H35)/43560,2)</f>
        <v>0.03</v>
      </c>
      <c r="J35" s="5"/>
      <c r="K35" s="5"/>
      <c r="L35" s="5">
        <v>59022320151</v>
      </c>
      <c r="M35" s="5"/>
      <c r="N35" s="5" t="s">
        <v>71</v>
      </c>
      <c r="O35" s="5"/>
      <c r="P35" s="5"/>
      <c r="Q35" s="5" t="s">
        <v>45</v>
      </c>
      <c r="R35" s="5"/>
      <c r="S35" s="5"/>
      <c r="T35" s="3"/>
      <c r="U35" s="15"/>
    </row>
    <row r="36" spans="1:21">
      <c r="B36" s="17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 t="s">
        <v>72</v>
      </c>
      <c r="O36" s="5"/>
      <c r="P36" s="5"/>
      <c r="Q36" s="5"/>
      <c r="R36" s="5"/>
      <c r="S36" s="5"/>
      <c r="T36" s="3"/>
      <c r="U36" s="15"/>
    </row>
    <row r="37" spans="1:21" ht="15.75" thickBot="1">
      <c r="A37" s="39"/>
      <c r="B37" s="19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 t="s">
        <v>73</v>
      </c>
      <c r="O37" s="4"/>
      <c r="P37" s="4"/>
      <c r="Q37" s="4"/>
      <c r="R37" s="4"/>
      <c r="S37" s="4"/>
      <c r="T37" s="1"/>
      <c r="U37" s="22"/>
    </row>
    <row r="38" spans="1:21" ht="18.75">
      <c r="B38" s="10" t="s">
        <v>75</v>
      </c>
      <c r="C38" s="25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 t="s">
        <v>120</v>
      </c>
      <c r="U38" s="12"/>
    </row>
    <row r="39" spans="1:21">
      <c r="B39" s="13" t="s">
        <v>80</v>
      </c>
      <c r="C39" s="2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15">
        <f>ROUND((G40+G42+G44+G46+G48+G49+G50+G51+G52+G54+G56+G58+G60+G62+G64+G66+G68+G70+G72+G73+G74+G76+G77+G78+G80+G82+G83+G84+G86+G87)/43560,2)</f>
        <v>0.41</v>
      </c>
    </row>
    <row r="40" spans="1:21">
      <c r="A40" s="37">
        <v>9</v>
      </c>
      <c r="B40" s="17" t="s">
        <v>76</v>
      </c>
      <c r="C40" s="5" t="s">
        <v>77</v>
      </c>
      <c r="D40" s="5" t="s">
        <v>28</v>
      </c>
      <c r="E40" s="5">
        <v>37</v>
      </c>
      <c r="F40" s="5">
        <f>0.5*3.6</f>
        <v>1.8</v>
      </c>
      <c r="G40" s="5">
        <f>E40*F40</f>
        <v>66.600000000000009</v>
      </c>
      <c r="H40" s="5">
        <f>G40</f>
        <v>66.600000000000009</v>
      </c>
      <c r="I40" s="5">
        <f>ROUND((H40)/43560,4)</f>
        <v>1.5E-3</v>
      </c>
      <c r="J40" s="5"/>
      <c r="K40" s="5"/>
      <c r="L40" s="5">
        <v>59028428340</v>
      </c>
      <c r="M40" s="5" t="s">
        <v>78</v>
      </c>
      <c r="N40" s="5" t="s">
        <v>60</v>
      </c>
      <c r="O40" s="5"/>
      <c r="P40" s="5"/>
      <c r="Q40" s="5" t="s">
        <v>82</v>
      </c>
      <c r="R40" s="5"/>
      <c r="S40" s="5"/>
      <c r="T40" s="3"/>
      <c r="U40" s="15"/>
    </row>
    <row r="41" spans="1:21" ht="15.75" thickBot="1">
      <c r="A41" s="39"/>
      <c r="B41" s="19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 t="s">
        <v>79</v>
      </c>
      <c r="O41" s="4"/>
      <c r="P41" s="4"/>
      <c r="Q41" s="4"/>
      <c r="R41" s="4"/>
      <c r="S41" s="4"/>
      <c r="T41" s="3"/>
      <c r="U41" s="15"/>
    </row>
    <row r="42" spans="1:21">
      <c r="A42" s="37">
        <v>10</v>
      </c>
      <c r="B42" s="20" t="s">
        <v>81</v>
      </c>
      <c r="C42" s="6" t="s">
        <v>97</v>
      </c>
      <c r="D42" s="6" t="s">
        <v>14</v>
      </c>
      <c r="E42" s="6">
        <v>95</v>
      </c>
      <c r="F42" s="6">
        <v>16</v>
      </c>
      <c r="G42" s="6">
        <f>E42*F42</f>
        <v>1520</v>
      </c>
      <c r="H42" s="6">
        <f>G42</f>
        <v>1520</v>
      </c>
      <c r="I42" s="6"/>
      <c r="J42" s="6" t="s">
        <v>30</v>
      </c>
      <c r="K42" s="6">
        <f>ROUND(H42/43560,4)</f>
        <v>3.49E-2</v>
      </c>
      <c r="L42" s="6">
        <v>59028427830</v>
      </c>
      <c r="M42" s="6" t="s">
        <v>85</v>
      </c>
      <c r="N42" s="6" t="s">
        <v>84</v>
      </c>
      <c r="O42" s="6"/>
      <c r="P42" s="6"/>
      <c r="Q42" s="6" t="s">
        <v>87</v>
      </c>
      <c r="R42" s="6"/>
      <c r="S42" s="6"/>
      <c r="T42" s="3"/>
      <c r="U42" s="15"/>
    </row>
    <row r="43" spans="1:21" ht="15.75" thickBot="1">
      <c r="A43" s="39"/>
      <c r="B43" s="21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 t="s">
        <v>86</v>
      </c>
      <c r="O43" s="7"/>
      <c r="P43" s="7"/>
      <c r="Q43" s="7"/>
      <c r="R43" s="7"/>
      <c r="S43" s="7"/>
      <c r="T43" s="3"/>
      <c r="U43" s="15"/>
    </row>
    <row r="44" spans="1:21">
      <c r="A44" s="37">
        <v>11</v>
      </c>
      <c r="B44" s="20" t="s">
        <v>88</v>
      </c>
      <c r="C44" s="6" t="s">
        <v>89</v>
      </c>
      <c r="D44" s="6" t="s">
        <v>14</v>
      </c>
      <c r="E44" s="6">
        <v>95</v>
      </c>
      <c r="F44" s="6">
        <v>2.6</v>
      </c>
      <c r="G44" s="6">
        <f>E44*F44</f>
        <v>247</v>
      </c>
      <c r="H44" s="6">
        <f>G44</f>
        <v>247</v>
      </c>
      <c r="I44" s="6"/>
      <c r="J44" s="6" t="s">
        <v>30</v>
      </c>
      <c r="K44" s="6">
        <f>ROUND(H44/43560,4)</f>
        <v>5.7000000000000002E-3</v>
      </c>
      <c r="L44" s="6">
        <v>59028427820</v>
      </c>
      <c r="M44" s="6" t="s">
        <v>90</v>
      </c>
      <c r="N44" s="6" t="s">
        <v>83</v>
      </c>
      <c r="O44" s="6"/>
      <c r="P44" s="6"/>
      <c r="Q44" s="6" t="s">
        <v>218</v>
      </c>
      <c r="R44" s="6"/>
      <c r="S44" s="6"/>
      <c r="T44" s="3"/>
      <c r="U44" s="15"/>
    </row>
    <row r="45" spans="1:21" ht="15.75" thickBot="1">
      <c r="A45" s="39"/>
      <c r="B45" s="21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3"/>
      <c r="U45" s="15"/>
    </row>
    <row r="46" spans="1:21">
      <c r="A46" s="37">
        <v>12</v>
      </c>
      <c r="B46" s="20" t="s">
        <v>98</v>
      </c>
      <c r="C46" s="6" t="s">
        <v>99</v>
      </c>
      <c r="D46" s="6" t="s">
        <v>28</v>
      </c>
      <c r="E46" s="6">
        <v>31</v>
      </c>
      <c r="F46" s="6">
        <v>22</v>
      </c>
      <c r="G46" s="6">
        <f>E46*F46</f>
        <v>682</v>
      </c>
      <c r="H46" s="6">
        <f>G46</f>
        <v>682</v>
      </c>
      <c r="I46" s="6"/>
      <c r="J46" s="6" t="s">
        <v>30</v>
      </c>
      <c r="K46" s="6">
        <f>ROUND(H46/43560,4)</f>
        <v>1.5699999999999999E-2</v>
      </c>
      <c r="L46" s="6"/>
      <c r="M46" s="6"/>
      <c r="N46" s="6"/>
      <c r="O46" s="6"/>
      <c r="P46" s="6"/>
      <c r="Q46" s="6" t="s">
        <v>219</v>
      </c>
      <c r="R46" s="6"/>
      <c r="S46" s="6"/>
      <c r="T46" s="3"/>
      <c r="U46" s="15"/>
    </row>
    <row r="47" spans="1:21" ht="15.75" thickBot="1">
      <c r="A47" s="39"/>
      <c r="B47" s="21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3"/>
      <c r="U47" s="15"/>
    </row>
    <row r="48" spans="1:21">
      <c r="A48" s="37">
        <v>13</v>
      </c>
      <c r="B48" s="20" t="s">
        <v>100</v>
      </c>
      <c r="C48" s="6" t="s">
        <v>101</v>
      </c>
      <c r="D48" s="6" t="s">
        <v>14</v>
      </c>
      <c r="E48" s="6">
        <v>93</v>
      </c>
      <c r="F48" s="6">
        <v>13.7</v>
      </c>
      <c r="G48" s="6">
        <f>E48*F48</f>
        <v>1274.0999999999999</v>
      </c>
      <c r="H48" s="6"/>
      <c r="I48" s="6"/>
      <c r="J48" s="6" t="s">
        <v>30</v>
      </c>
      <c r="K48" s="6"/>
      <c r="L48" s="6"/>
      <c r="M48" s="6"/>
      <c r="N48" s="6"/>
      <c r="O48" s="6"/>
      <c r="P48" s="6"/>
      <c r="Q48" s="6" t="s">
        <v>218</v>
      </c>
      <c r="R48" s="6"/>
      <c r="S48" s="6"/>
      <c r="T48" s="3"/>
      <c r="U48" s="15"/>
    </row>
    <row r="49" spans="1:21" ht="15.75" thickBot="1">
      <c r="A49" s="39"/>
      <c r="B49" s="21" t="s">
        <v>102</v>
      </c>
      <c r="C49" s="7" t="s">
        <v>103</v>
      </c>
      <c r="D49" s="7" t="s">
        <v>14</v>
      </c>
      <c r="E49" s="7">
        <v>27</v>
      </c>
      <c r="F49" s="7">
        <v>5.5</v>
      </c>
      <c r="G49" s="7">
        <f>E49*F49</f>
        <v>148.5</v>
      </c>
      <c r="H49" s="7">
        <f>SUM(G48:G49)</f>
        <v>1422.6</v>
      </c>
      <c r="I49" s="7"/>
      <c r="J49" s="7"/>
      <c r="K49" s="7">
        <f>ROUND(H49/43560,4)</f>
        <v>3.27E-2</v>
      </c>
      <c r="L49" s="7"/>
      <c r="M49" s="7"/>
      <c r="N49" s="7"/>
      <c r="O49" s="7"/>
      <c r="P49" s="7"/>
      <c r="Q49" s="7"/>
      <c r="R49" s="7"/>
      <c r="S49" s="7"/>
      <c r="T49" s="3"/>
      <c r="U49" s="15"/>
    </row>
    <row r="50" spans="1:21">
      <c r="A50" s="37">
        <v>14</v>
      </c>
      <c r="B50" s="20" t="s">
        <v>104</v>
      </c>
      <c r="C50" s="6" t="s">
        <v>106</v>
      </c>
      <c r="D50" s="6" t="s">
        <v>28</v>
      </c>
      <c r="E50" s="6">
        <v>86.34</v>
      </c>
      <c r="F50" s="6">
        <f>0.5*22</f>
        <v>11</v>
      </c>
      <c r="G50" s="6">
        <f>E50*F50</f>
        <v>949.74</v>
      </c>
      <c r="H50" s="6"/>
      <c r="I50" s="6"/>
      <c r="J50" s="6" t="s">
        <v>30</v>
      </c>
      <c r="K50" s="6"/>
      <c r="L50" s="6"/>
      <c r="M50" s="6"/>
      <c r="N50" s="6"/>
      <c r="O50" s="6"/>
      <c r="P50" s="6"/>
      <c r="Q50" s="6" t="s">
        <v>218</v>
      </c>
      <c r="R50" s="6"/>
      <c r="S50" s="6"/>
      <c r="T50" s="3"/>
      <c r="U50" s="15"/>
    </row>
    <row r="51" spans="1:21" ht="15.75" thickBot="1">
      <c r="A51" s="39"/>
      <c r="B51" s="21" t="s">
        <v>106</v>
      </c>
      <c r="C51" s="7" t="s">
        <v>105</v>
      </c>
      <c r="D51" s="7" t="s">
        <v>28</v>
      </c>
      <c r="E51" s="7">
        <v>26.6</v>
      </c>
      <c r="F51" s="7">
        <v>13.7</v>
      </c>
      <c r="G51" s="7">
        <f>E51*F51</f>
        <v>364.42</v>
      </c>
      <c r="H51" s="7">
        <f>SUM(G50:G51)</f>
        <v>1314.16</v>
      </c>
      <c r="I51" s="7"/>
      <c r="J51" s="7"/>
      <c r="K51" s="7">
        <f>ROUND(H51/43560,4)</f>
        <v>3.0200000000000001E-2</v>
      </c>
      <c r="L51" s="7"/>
      <c r="M51" s="7"/>
      <c r="N51" s="7"/>
      <c r="O51" s="7"/>
      <c r="P51" s="7"/>
      <c r="Q51" s="6"/>
      <c r="R51" s="7"/>
      <c r="S51" s="7"/>
      <c r="T51" s="3"/>
      <c r="U51" s="15"/>
    </row>
    <row r="52" spans="1:21">
      <c r="A52" s="37">
        <v>15</v>
      </c>
      <c r="B52" s="20" t="s">
        <v>105</v>
      </c>
      <c r="C52" s="6" t="s">
        <v>107</v>
      </c>
      <c r="D52" s="6" t="s">
        <v>28</v>
      </c>
      <c r="E52" s="6">
        <v>33</v>
      </c>
      <c r="F52" s="6">
        <v>14</v>
      </c>
      <c r="G52" s="6">
        <f>E52*F52</f>
        <v>462</v>
      </c>
      <c r="H52" s="6">
        <f>G52</f>
        <v>462</v>
      </c>
      <c r="I52" s="6"/>
      <c r="J52" s="6" t="s">
        <v>30</v>
      </c>
      <c r="K52" s="6">
        <f>ROUND(H52/43560,4)</f>
        <v>1.06E-2</v>
      </c>
      <c r="L52" s="6"/>
      <c r="M52" s="6"/>
      <c r="N52" s="6"/>
      <c r="O52" s="6"/>
      <c r="P52" s="6"/>
      <c r="Q52" s="6" t="s">
        <v>218</v>
      </c>
      <c r="R52" s="6"/>
      <c r="S52" s="6"/>
      <c r="T52" s="3"/>
      <c r="U52" s="15"/>
    </row>
    <row r="53" spans="1:21" ht="15.75" thickBot="1">
      <c r="A53" s="39"/>
      <c r="B53" s="21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3"/>
      <c r="U53" s="15"/>
    </row>
    <row r="54" spans="1:21">
      <c r="A54" s="37">
        <v>16</v>
      </c>
      <c r="B54" s="20" t="s">
        <v>108</v>
      </c>
      <c r="C54" s="6" t="s">
        <v>109</v>
      </c>
      <c r="D54" s="6" t="s">
        <v>14</v>
      </c>
      <c r="E54" s="6">
        <v>29</v>
      </c>
      <c r="F54" s="6">
        <f>0.5*37</f>
        <v>18.5</v>
      </c>
      <c r="G54" s="6">
        <f>E54*F54</f>
        <v>536.5</v>
      </c>
      <c r="H54" s="6">
        <f>G54</f>
        <v>536.5</v>
      </c>
      <c r="I54" s="6"/>
      <c r="J54" s="6" t="s">
        <v>30</v>
      </c>
      <c r="K54" s="6">
        <f>ROUND(H54/43560,4)</f>
        <v>1.23E-2</v>
      </c>
      <c r="L54" s="6"/>
      <c r="M54" s="6"/>
      <c r="N54" s="6"/>
      <c r="O54" s="6"/>
      <c r="P54" s="6"/>
      <c r="Q54" s="6" t="s">
        <v>218</v>
      </c>
      <c r="R54" s="6"/>
      <c r="S54" s="6"/>
      <c r="T54" s="3"/>
      <c r="U54" s="15"/>
    </row>
    <row r="55" spans="1:21" ht="15.75" thickBot="1">
      <c r="A55" s="39"/>
      <c r="B55" s="21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3"/>
      <c r="U55" s="15"/>
    </row>
    <row r="56" spans="1:21">
      <c r="A56" s="37">
        <v>17</v>
      </c>
      <c r="B56" s="20" t="s">
        <v>110</v>
      </c>
      <c r="C56" s="6" t="s">
        <v>111</v>
      </c>
      <c r="D56" s="6" t="s">
        <v>14</v>
      </c>
      <c r="E56" s="6">
        <v>15.5</v>
      </c>
      <c r="F56" s="6">
        <v>7.5</v>
      </c>
      <c r="G56" s="6">
        <f>E56*F56</f>
        <v>116.25</v>
      </c>
      <c r="H56" s="6">
        <f>G56</f>
        <v>116.25</v>
      </c>
      <c r="I56" s="6"/>
      <c r="J56" s="6" t="s">
        <v>30</v>
      </c>
      <c r="K56" s="6">
        <f>ROUND(H56/43560,4)</f>
        <v>2.7000000000000001E-3</v>
      </c>
      <c r="L56" s="6"/>
      <c r="M56" s="6"/>
      <c r="N56" s="6"/>
      <c r="O56" s="6"/>
      <c r="P56" s="6"/>
      <c r="Q56" s="6" t="s">
        <v>218</v>
      </c>
      <c r="R56" s="6"/>
      <c r="S56" s="6"/>
      <c r="T56" s="3"/>
      <c r="U56" s="15"/>
    </row>
    <row r="57" spans="1:21" ht="15.75" thickBot="1">
      <c r="A57" s="38"/>
      <c r="B57" s="21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3"/>
      <c r="U57" s="15"/>
    </row>
    <row r="58" spans="1:21">
      <c r="A58" s="37">
        <v>18</v>
      </c>
      <c r="B58" s="20" t="s">
        <v>115</v>
      </c>
      <c r="C58" s="6" t="s">
        <v>116</v>
      </c>
      <c r="D58" s="6" t="s">
        <v>28</v>
      </c>
      <c r="E58" s="6">
        <v>186</v>
      </c>
      <c r="F58" s="6">
        <v>5.2</v>
      </c>
      <c r="G58" s="6">
        <f>E58*F58</f>
        <v>967.2</v>
      </c>
      <c r="H58" s="6">
        <f>G58</f>
        <v>967.2</v>
      </c>
      <c r="I58" s="6"/>
      <c r="J58" s="6" t="s">
        <v>30</v>
      </c>
      <c r="K58" s="6">
        <f>ROUND(H58/43560,4)</f>
        <v>2.2200000000000001E-2</v>
      </c>
      <c r="L58" s="6"/>
      <c r="M58" s="6"/>
      <c r="N58" s="6"/>
      <c r="O58" s="6"/>
      <c r="P58" s="6"/>
      <c r="Q58" s="6" t="s">
        <v>218</v>
      </c>
      <c r="R58" s="6"/>
      <c r="S58" s="6"/>
      <c r="T58" s="3"/>
      <c r="U58" s="15"/>
    </row>
    <row r="59" spans="1:21" ht="15.75" thickBot="1">
      <c r="A59" s="38"/>
      <c r="B59" s="20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3"/>
      <c r="U59" s="15"/>
    </row>
    <row r="60" spans="1:21">
      <c r="A60" s="37">
        <v>19</v>
      </c>
      <c r="B60" s="32" t="s">
        <v>112</v>
      </c>
      <c r="C60" s="30" t="s">
        <v>113</v>
      </c>
      <c r="D60" s="30" t="s">
        <v>14</v>
      </c>
      <c r="E60" s="30">
        <v>95.9</v>
      </c>
      <c r="F60" s="30">
        <v>2.2999999999999998</v>
      </c>
      <c r="G60" s="30">
        <f>E60*F60</f>
        <v>220.57</v>
      </c>
      <c r="H60" s="30">
        <f>G60</f>
        <v>220.57</v>
      </c>
      <c r="I60" s="30"/>
      <c r="J60" s="30" t="s">
        <v>30</v>
      </c>
      <c r="K60" s="30">
        <f>ROUND(H60/43560,4)</f>
        <v>5.1000000000000004E-3</v>
      </c>
      <c r="L60" s="30"/>
      <c r="M60" s="30"/>
      <c r="N60" s="30"/>
      <c r="O60" s="30"/>
      <c r="P60" s="30"/>
      <c r="Q60" s="30" t="s">
        <v>114</v>
      </c>
      <c r="R60" s="30"/>
      <c r="S60" s="30"/>
      <c r="T60" s="3"/>
      <c r="U60" s="15"/>
    </row>
    <row r="61" spans="1:21" ht="15.75" thickBot="1">
      <c r="A61" s="38"/>
      <c r="B61" s="21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3"/>
      <c r="U61" s="15"/>
    </row>
    <row r="62" spans="1:21">
      <c r="A62" s="37">
        <v>20</v>
      </c>
      <c r="B62" s="32" t="s">
        <v>117</v>
      </c>
      <c r="C62" s="30" t="s">
        <v>118</v>
      </c>
      <c r="D62" s="30" t="s">
        <v>119</v>
      </c>
      <c r="E62" s="30">
        <v>19.600000000000001</v>
      </c>
      <c r="F62" s="30">
        <v>18</v>
      </c>
      <c r="G62" s="30">
        <f>E62*F62</f>
        <v>352.8</v>
      </c>
      <c r="H62" s="30">
        <f>G62</f>
        <v>352.8</v>
      </c>
      <c r="I62" s="30"/>
      <c r="J62" s="30" t="s">
        <v>30</v>
      </c>
      <c r="K62" s="30">
        <f>ROUND(H62/43560,4)</f>
        <v>8.0999999999999996E-3</v>
      </c>
      <c r="L62" s="30"/>
      <c r="M62" s="30"/>
      <c r="N62" s="30"/>
      <c r="O62" s="30"/>
      <c r="P62" s="30"/>
      <c r="Q62" s="6" t="s">
        <v>218</v>
      </c>
      <c r="R62" s="30"/>
      <c r="S62" s="30"/>
      <c r="T62" s="3"/>
      <c r="U62" s="15"/>
    </row>
    <row r="63" spans="1:21" ht="15.75" thickBot="1">
      <c r="A63" s="38"/>
      <c r="B63" s="21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3"/>
      <c r="U63" s="15"/>
    </row>
    <row r="64" spans="1:21">
      <c r="A64" s="37">
        <v>21</v>
      </c>
      <c r="B64" s="32" t="s">
        <v>121</v>
      </c>
      <c r="C64" s="30" t="s">
        <v>122</v>
      </c>
      <c r="D64" s="30" t="s">
        <v>14</v>
      </c>
      <c r="E64" s="30">
        <v>35.5</v>
      </c>
      <c r="F64" s="30">
        <v>15.5</v>
      </c>
      <c r="G64" s="30">
        <f>E64*F64</f>
        <v>550.25</v>
      </c>
      <c r="H64" s="30">
        <f>G64</f>
        <v>550.25</v>
      </c>
      <c r="I64" s="30"/>
      <c r="J64" s="30" t="s">
        <v>30</v>
      </c>
      <c r="K64" s="30">
        <f>ROUND(H64/43560,4)</f>
        <v>1.26E-2</v>
      </c>
      <c r="L64" s="30"/>
      <c r="M64" s="30"/>
      <c r="N64" s="30"/>
      <c r="O64" s="30"/>
      <c r="P64" s="30"/>
      <c r="Q64" s="6" t="s">
        <v>218</v>
      </c>
      <c r="R64" s="30"/>
      <c r="S64" s="30"/>
      <c r="T64" s="3"/>
      <c r="U64" s="15"/>
    </row>
    <row r="65" spans="1:21" ht="15.75" thickBot="1">
      <c r="A65" s="38"/>
      <c r="B65" s="21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3"/>
      <c r="U65" s="15"/>
    </row>
    <row r="66" spans="1:21">
      <c r="A66" s="37">
        <v>22</v>
      </c>
      <c r="B66" s="20" t="s">
        <v>123</v>
      </c>
      <c r="C66" s="6" t="s">
        <v>124</v>
      </c>
      <c r="D66" s="6" t="s">
        <v>14</v>
      </c>
      <c r="E66" s="6">
        <v>14.6</v>
      </c>
      <c r="F66" s="6">
        <v>6.1</v>
      </c>
      <c r="G66" s="6">
        <f>E66*F66</f>
        <v>89.059999999999988</v>
      </c>
      <c r="H66" s="6">
        <f>G66</f>
        <v>89.059999999999988</v>
      </c>
      <c r="I66" s="6"/>
      <c r="J66" s="30" t="s">
        <v>30</v>
      </c>
      <c r="K66" s="30">
        <f>ROUND(H66/43560,4)</f>
        <v>2E-3</v>
      </c>
      <c r="L66" s="30"/>
      <c r="M66" s="30"/>
      <c r="N66" s="30"/>
      <c r="O66" s="30"/>
      <c r="P66" s="30"/>
      <c r="Q66" s="6" t="s">
        <v>218</v>
      </c>
      <c r="R66" s="30"/>
      <c r="S66" s="6"/>
      <c r="T66" s="3"/>
      <c r="U66" s="15"/>
    </row>
    <row r="67" spans="1:21" ht="15.75" thickBot="1">
      <c r="A67" s="38"/>
      <c r="B67" s="21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3"/>
      <c r="U67" s="15"/>
    </row>
    <row r="68" spans="1:21">
      <c r="A68" s="37">
        <v>23</v>
      </c>
      <c r="B68" s="32" t="s">
        <v>125</v>
      </c>
      <c r="C68" s="30" t="s">
        <v>126</v>
      </c>
      <c r="D68" s="30" t="s">
        <v>14</v>
      </c>
      <c r="E68" s="30">
        <v>65</v>
      </c>
      <c r="F68" s="30">
        <v>6.3</v>
      </c>
      <c r="G68" s="30">
        <f>E68*F68</f>
        <v>409.5</v>
      </c>
      <c r="H68" s="30">
        <f>G68</f>
        <v>409.5</v>
      </c>
      <c r="I68" s="30"/>
      <c r="J68" s="30" t="s">
        <v>30</v>
      </c>
      <c r="K68" s="30">
        <f>ROUND(H68/43560,4)</f>
        <v>9.4000000000000004E-3</v>
      </c>
      <c r="L68" s="30"/>
      <c r="M68" s="30"/>
      <c r="N68" s="30"/>
      <c r="O68" s="30"/>
      <c r="P68" s="30"/>
      <c r="Q68" s="30" t="s">
        <v>114</v>
      </c>
      <c r="R68" s="30"/>
      <c r="S68" s="30"/>
      <c r="T68" s="3"/>
      <c r="U68" s="15"/>
    </row>
    <row r="69" spans="1:21" ht="15.75" thickBot="1">
      <c r="A69" s="38"/>
      <c r="B69" s="21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3"/>
      <c r="U69" s="15"/>
    </row>
    <row r="70" spans="1:21">
      <c r="A70" s="37">
        <v>24</v>
      </c>
      <c r="B70" s="20" t="s">
        <v>127</v>
      </c>
      <c r="C70" s="6" t="s">
        <v>128</v>
      </c>
      <c r="D70" s="6" t="s">
        <v>14</v>
      </c>
      <c r="E70" s="6">
        <v>17</v>
      </c>
      <c r="F70" s="6">
        <v>15</v>
      </c>
      <c r="G70" s="6">
        <f>E70*F70</f>
        <v>255</v>
      </c>
      <c r="H70" s="6">
        <f>G70</f>
        <v>255</v>
      </c>
      <c r="I70" s="6"/>
      <c r="J70" s="30" t="s">
        <v>30</v>
      </c>
      <c r="K70" s="30">
        <f>ROUND(H70/43560,4)</f>
        <v>5.8999999999999999E-3</v>
      </c>
      <c r="L70" s="30"/>
      <c r="M70" s="30"/>
      <c r="N70" s="30"/>
      <c r="O70" s="30"/>
      <c r="P70" s="30"/>
      <c r="Q70" s="6" t="s">
        <v>218</v>
      </c>
      <c r="R70" s="30"/>
      <c r="S70" s="6"/>
      <c r="T70" s="3"/>
      <c r="U70" s="15"/>
    </row>
    <row r="71" spans="1:21" ht="15.75" thickBot="1">
      <c r="A71" s="38"/>
      <c r="B71" s="21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3"/>
      <c r="U71" s="15"/>
    </row>
    <row r="72" spans="1:21">
      <c r="A72" s="37">
        <v>25</v>
      </c>
      <c r="B72" s="32" t="s">
        <v>129</v>
      </c>
      <c r="C72" s="30" t="s">
        <v>130</v>
      </c>
      <c r="D72" s="30" t="s">
        <v>119</v>
      </c>
      <c r="E72" s="30">
        <v>21</v>
      </c>
      <c r="F72" s="30">
        <v>18</v>
      </c>
      <c r="G72" s="30">
        <f>E72*F72</f>
        <v>378</v>
      </c>
      <c r="H72" s="30"/>
      <c r="I72" s="30"/>
      <c r="J72" s="6"/>
      <c r="K72" s="6"/>
      <c r="L72" s="6"/>
      <c r="M72" s="6"/>
      <c r="N72" s="6"/>
      <c r="O72" s="6"/>
      <c r="P72" s="6"/>
      <c r="Q72" s="6"/>
      <c r="R72" s="6"/>
      <c r="S72" s="30"/>
      <c r="T72" s="3"/>
      <c r="U72" s="15"/>
    </row>
    <row r="73" spans="1:21" ht="15.75" thickBot="1">
      <c r="A73" s="38"/>
      <c r="B73" s="21" t="s">
        <v>131</v>
      </c>
      <c r="C73" s="7" t="s">
        <v>132</v>
      </c>
      <c r="D73" s="7" t="s">
        <v>119</v>
      </c>
      <c r="E73" s="7">
        <v>19</v>
      </c>
      <c r="F73" s="7">
        <v>19</v>
      </c>
      <c r="G73" s="7">
        <f>E73*F73</f>
        <v>361</v>
      </c>
      <c r="H73" s="7">
        <f>SUM(G72:G73)</f>
        <v>739</v>
      </c>
      <c r="I73" s="7"/>
      <c r="J73" s="7" t="s">
        <v>30</v>
      </c>
      <c r="K73" s="7">
        <f>ROUND(H73/43560,4)</f>
        <v>1.7000000000000001E-2</v>
      </c>
      <c r="L73" s="7"/>
      <c r="M73" s="7"/>
      <c r="N73" s="7"/>
      <c r="O73" s="7"/>
      <c r="P73" s="7"/>
      <c r="Q73" s="29" t="s">
        <v>179</v>
      </c>
      <c r="R73" s="7"/>
      <c r="S73" s="7"/>
      <c r="T73" s="3"/>
      <c r="U73" s="15"/>
    </row>
    <row r="74" spans="1:21">
      <c r="A74" s="37">
        <v>26</v>
      </c>
      <c r="B74" s="20" t="s">
        <v>133</v>
      </c>
      <c r="C74" s="6" t="s">
        <v>134</v>
      </c>
      <c r="D74" s="6" t="s">
        <v>28</v>
      </c>
      <c r="E74" s="6">
        <v>15.3</v>
      </c>
      <c r="F74" s="6">
        <f>0.5*9.3</f>
        <v>4.6500000000000004</v>
      </c>
      <c r="G74" s="6">
        <f>E74*F74</f>
        <v>71.14500000000001</v>
      </c>
      <c r="H74" s="6">
        <f>G74</f>
        <v>71.14500000000001</v>
      </c>
      <c r="I74" s="6"/>
      <c r="J74" s="30" t="s">
        <v>30</v>
      </c>
      <c r="K74" s="30">
        <f>ROUND(H74/43560,4)</f>
        <v>1.6000000000000001E-3</v>
      </c>
      <c r="L74" s="30"/>
      <c r="M74" s="30"/>
      <c r="N74" s="30"/>
      <c r="O74" s="30"/>
      <c r="P74" s="30"/>
      <c r="Q74" s="6" t="s">
        <v>218</v>
      </c>
      <c r="R74" s="6"/>
      <c r="S74" s="6"/>
      <c r="T74" s="3"/>
      <c r="U74" s="15"/>
    </row>
    <row r="75" spans="1:21" ht="15.75" thickBot="1">
      <c r="A75" s="38"/>
      <c r="B75" s="21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3"/>
      <c r="U75" s="15"/>
    </row>
    <row r="76" spans="1:21">
      <c r="A76" s="37">
        <v>27</v>
      </c>
      <c r="B76" s="32" t="s">
        <v>134</v>
      </c>
      <c r="C76" s="30" t="s">
        <v>135</v>
      </c>
      <c r="D76" s="30" t="s">
        <v>28</v>
      </c>
      <c r="E76" s="30">
        <v>80</v>
      </c>
      <c r="F76" s="30">
        <v>11</v>
      </c>
      <c r="G76" s="30">
        <f>E76*F76</f>
        <v>880</v>
      </c>
      <c r="H76" s="30"/>
      <c r="I76" s="30"/>
      <c r="J76" s="30"/>
      <c r="K76" s="30"/>
      <c r="L76" s="30"/>
      <c r="M76" s="30"/>
      <c r="N76" s="30"/>
      <c r="O76" s="30"/>
      <c r="P76" s="30"/>
      <c r="Q76" s="6" t="s">
        <v>218</v>
      </c>
      <c r="R76" s="30"/>
      <c r="S76" s="30"/>
      <c r="T76" s="3"/>
      <c r="U76" s="15"/>
    </row>
    <row r="77" spans="1:21" ht="15.75" thickBot="1">
      <c r="A77" s="38"/>
      <c r="B77" s="21" t="s">
        <v>136</v>
      </c>
      <c r="C77" s="7" t="s">
        <v>137</v>
      </c>
      <c r="D77" s="7" t="s">
        <v>28</v>
      </c>
      <c r="E77" s="7">
        <v>6.7</v>
      </c>
      <c r="F77" s="7">
        <f>0.5*2.2</f>
        <v>1.1000000000000001</v>
      </c>
      <c r="G77" s="7">
        <f>E77*F77</f>
        <v>7.370000000000001</v>
      </c>
      <c r="H77" s="7">
        <f>SUM(G76:G77)</f>
        <v>887.37</v>
      </c>
      <c r="I77" s="7"/>
      <c r="J77" s="7" t="s">
        <v>30</v>
      </c>
      <c r="K77" s="7">
        <f>ROUND(H77/43560,4)</f>
        <v>2.0400000000000001E-2</v>
      </c>
      <c r="L77" s="7"/>
      <c r="M77" s="7"/>
      <c r="N77" s="7"/>
      <c r="O77" s="7"/>
      <c r="P77" s="7"/>
      <c r="Q77" s="7"/>
      <c r="R77" s="7"/>
      <c r="S77" s="7"/>
      <c r="T77" s="3"/>
      <c r="U77" s="15"/>
    </row>
    <row r="78" spans="1:21">
      <c r="A78" s="37">
        <v>28</v>
      </c>
      <c r="B78" s="32" t="s">
        <v>138</v>
      </c>
      <c r="C78" s="30" t="s">
        <v>139</v>
      </c>
      <c r="D78" s="30" t="s">
        <v>14</v>
      </c>
      <c r="E78" s="30">
        <v>20</v>
      </c>
      <c r="F78" s="30">
        <f>0.5*11</f>
        <v>5.5</v>
      </c>
      <c r="G78" s="30">
        <f>E78+F78</f>
        <v>25.5</v>
      </c>
      <c r="H78" s="30">
        <f>G78</f>
        <v>25.5</v>
      </c>
      <c r="I78" s="30"/>
      <c r="J78" s="30" t="s">
        <v>30</v>
      </c>
      <c r="K78" s="30">
        <f>ROUND(H78/43560,4)</f>
        <v>5.9999999999999995E-4</v>
      </c>
      <c r="L78" s="30"/>
      <c r="M78" s="30"/>
      <c r="N78" s="30"/>
      <c r="O78" s="30"/>
      <c r="P78" s="30"/>
      <c r="Q78" s="6" t="s">
        <v>218</v>
      </c>
      <c r="R78" s="30"/>
      <c r="S78" s="30"/>
      <c r="T78" s="3"/>
      <c r="U78" s="15"/>
    </row>
    <row r="79" spans="1:21" ht="15.75" thickBot="1">
      <c r="A79" s="38"/>
      <c r="B79" s="21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3"/>
      <c r="U79" s="15"/>
    </row>
    <row r="80" spans="1:21">
      <c r="A80" s="37">
        <v>29</v>
      </c>
      <c r="B80" s="32" t="s">
        <v>140</v>
      </c>
      <c r="C80" s="30" t="s">
        <v>141</v>
      </c>
      <c r="D80" s="30" t="s">
        <v>14</v>
      </c>
      <c r="E80" s="30">
        <v>52</v>
      </c>
      <c r="F80" s="30">
        <f>0.5*49</f>
        <v>24.5</v>
      </c>
      <c r="G80" s="30">
        <f>E80*F80</f>
        <v>1274</v>
      </c>
      <c r="H80" s="30">
        <f>G80</f>
        <v>1274</v>
      </c>
      <c r="I80" s="30"/>
      <c r="J80" s="30" t="s">
        <v>30</v>
      </c>
      <c r="K80" s="30">
        <f>ROUND(H80/43560,4)</f>
        <v>2.92E-2</v>
      </c>
      <c r="L80" s="30"/>
      <c r="M80" s="30"/>
      <c r="N80" s="30"/>
      <c r="O80" s="30"/>
      <c r="P80" s="30"/>
      <c r="Q80" s="30" t="s">
        <v>114</v>
      </c>
      <c r="R80" s="30"/>
      <c r="S80" s="30"/>
      <c r="T80" s="3"/>
      <c r="U80" s="15"/>
    </row>
    <row r="81" spans="1:21" ht="15.75" thickBot="1">
      <c r="A81" s="38"/>
      <c r="B81" s="21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3"/>
      <c r="U81" s="15"/>
    </row>
    <row r="82" spans="1:21">
      <c r="A82" s="37">
        <v>30</v>
      </c>
      <c r="B82" s="32" t="s">
        <v>142</v>
      </c>
      <c r="C82" s="30" t="s">
        <v>143</v>
      </c>
      <c r="D82" s="30" t="s">
        <v>28</v>
      </c>
      <c r="E82" s="30">
        <v>6</v>
      </c>
      <c r="F82" s="30">
        <f>0.5*7.4</f>
        <v>3.7</v>
      </c>
      <c r="G82" s="30">
        <f>E82*F82</f>
        <v>22.200000000000003</v>
      </c>
      <c r="H82" s="30"/>
      <c r="I82" s="30"/>
      <c r="J82" s="6"/>
      <c r="K82" s="6"/>
      <c r="L82" s="30"/>
      <c r="M82" s="30"/>
      <c r="N82" s="30"/>
      <c r="O82" s="30"/>
      <c r="P82" s="30"/>
      <c r="Q82" s="30" t="s">
        <v>146</v>
      </c>
      <c r="R82" s="30"/>
      <c r="S82" s="30"/>
      <c r="T82" s="3"/>
      <c r="U82" s="15"/>
    </row>
    <row r="83" spans="1:21" ht="15.75" thickBot="1">
      <c r="A83" s="38"/>
      <c r="B83" s="21" t="s">
        <v>145</v>
      </c>
      <c r="C83" s="7" t="s">
        <v>144</v>
      </c>
      <c r="D83" s="7" t="s">
        <v>28</v>
      </c>
      <c r="E83" s="7">
        <v>11.5</v>
      </c>
      <c r="F83" s="7">
        <v>11.3</v>
      </c>
      <c r="G83" s="7">
        <f>E83*F83</f>
        <v>129.95000000000002</v>
      </c>
      <c r="H83" s="7">
        <f>SUM(G82:G83)</f>
        <v>152.15000000000003</v>
      </c>
      <c r="I83" s="7"/>
      <c r="J83" s="7" t="s">
        <v>30</v>
      </c>
      <c r="K83" s="7">
        <f>ROUND(H83/43560,4)</f>
        <v>3.5000000000000001E-3</v>
      </c>
      <c r="L83" s="7"/>
      <c r="M83" s="7"/>
      <c r="N83" s="7"/>
      <c r="O83" s="7"/>
      <c r="P83" s="7"/>
      <c r="Q83" s="7"/>
      <c r="R83" s="7"/>
      <c r="S83" s="7"/>
      <c r="T83" s="3"/>
      <c r="U83" s="15"/>
    </row>
    <row r="84" spans="1:21">
      <c r="A84" s="37">
        <v>31</v>
      </c>
      <c r="B84" s="32" t="s">
        <v>144</v>
      </c>
      <c r="C84" s="30" t="s">
        <v>147</v>
      </c>
      <c r="D84" s="30" t="s">
        <v>28</v>
      </c>
      <c r="E84" s="30">
        <v>30</v>
      </c>
      <c r="F84" s="30">
        <f>0.5*9.5</f>
        <v>4.75</v>
      </c>
      <c r="G84" s="30">
        <f>E84*F84</f>
        <v>142.5</v>
      </c>
      <c r="H84" s="30">
        <f>G84</f>
        <v>142.5</v>
      </c>
      <c r="I84" s="30"/>
      <c r="J84" s="30" t="s">
        <v>30</v>
      </c>
      <c r="K84" s="30">
        <f>ROUND(H84/43560,4)</f>
        <v>3.3E-3</v>
      </c>
      <c r="L84" s="30"/>
      <c r="M84" s="30"/>
      <c r="N84" s="30"/>
      <c r="O84" s="30"/>
      <c r="P84" s="30"/>
      <c r="Q84" s="6" t="s">
        <v>218</v>
      </c>
      <c r="R84" s="30"/>
      <c r="S84" s="30"/>
      <c r="T84" s="3"/>
      <c r="U84" s="15"/>
    </row>
    <row r="85" spans="1:21" ht="15.75" thickBot="1">
      <c r="A85" s="38"/>
      <c r="B85" s="21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3"/>
      <c r="U85" s="15"/>
    </row>
    <row r="86" spans="1:21" ht="15.75" thickBot="1">
      <c r="A86" s="38">
        <v>32</v>
      </c>
      <c r="B86" s="33" t="s">
        <v>148</v>
      </c>
      <c r="C86" s="24" t="s">
        <v>149</v>
      </c>
      <c r="D86" s="24" t="s">
        <v>14</v>
      </c>
      <c r="E86" s="24">
        <v>101</v>
      </c>
      <c r="F86" s="24">
        <v>9</v>
      </c>
      <c r="G86" s="24">
        <f>E86*F86</f>
        <v>909</v>
      </c>
      <c r="H86" s="24"/>
      <c r="I86" s="24"/>
      <c r="J86" s="24" t="s">
        <v>25</v>
      </c>
      <c r="K86" s="24"/>
      <c r="L86" s="24">
        <v>59028427603</v>
      </c>
      <c r="M86" s="24"/>
      <c r="N86" s="24"/>
      <c r="O86" s="24"/>
      <c r="P86" s="24"/>
      <c r="Q86" s="24" t="s">
        <v>150</v>
      </c>
      <c r="R86" s="24"/>
      <c r="S86" s="24"/>
      <c r="T86" s="3"/>
      <c r="U86" s="15"/>
    </row>
    <row r="87" spans="1:21" ht="15.75" thickBot="1">
      <c r="A87" s="38">
        <v>33</v>
      </c>
      <c r="B87" s="23" t="s">
        <v>151</v>
      </c>
      <c r="C87" s="9" t="s">
        <v>149</v>
      </c>
      <c r="D87" s="9" t="s">
        <v>28</v>
      </c>
      <c r="E87" s="9">
        <v>102</v>
      </c>
      <c r="F87" s="9">
        <v>45</v>
      </c>
      <c r="G87" s="9">
        <f>E87*F87</f>
        <v>4590</v>
      </c>
      <c r="H87" s="9"/>
      <c r="I87" s="31"/>
      <c r="J87" s="9" t="s">
        <v>25</v>
      </c>
      <c r="K87" s="9"/>
      <c r="L87" s="9">
        <v>59028428711</v>
      </c>
      <c r="M87" s="9"/>
      <c r="N87" s="9"/>
      <c r="O87" s="9"/>
      <c r="P87" s="9"/>
      <c r="Q87" s="31" t="s">
        <v>150</v>
      </c>
      <c r="R87" s="9"/>
      <c r="S87" s="9"/>
      <c r="T87" s="1"/>
      <c r="U87" s="22"/>
    </row>
    <row r="88" spans="1:21" ht="18.75">
      <c r="B88" s="10" t="s">
        <v>152</v>
      </c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 t="s">
        <v>206</v>
      </c>
      <c r="U88" s="12"/>
    </row>
    <row r="89" spans="1:21">
      <c r="B89" s="13" t="s">
        <v>153</v>
      </c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15">
        <f>ROUND((G90+G92+G94+G96+G98+G100+G102+G104+G105)/43560,2)</f>
        <v>0.41</v>
      </c>
    </row>
    <row r="90" spans="1:21">
      <c r="A90" s="37" t="s">
        <v>216</v>
      </c>
      <c r="B90" s="17" t="s">
        <v>149</v>
      </c>
      <c r="C90" s="5" t="s">
        <v>155</v>
      </c>
      <c r="D90" s="5" t="s">
        <v>14</v>
      </c>
      <c r="E90" s="5">
        <v>116</v>
      </c>
      <c r="F90" s="5">
        <v>7</v>
      </c>
      <c r="G90" s="5">
        <f>E90*F90</f>
        <v>812</v>
      </c>
      <c r="H90" s="5">
        <f>G86+G90</f>
        <v>1721</v>
      </c>
      <c r="I90" s="5">
        <f>ROUND((H90)/43560,2)</f>
        <v>0.04</v>
      </c>
      <c r="J90" s="5" t="s">
        <v>25</v>
      </c>
      <c r="K90" s="5"/>
      <c r="L90" s="5">
        <v>59028427603</v>
      </c>
      <c r="M90" s="5"/>
      <c r="N90" s="5"/>
      <c r="O90" s="5"/>
      <c r="P90" s="5"/>
      <c r="Q90" s="5" t="s">
        <v>150</v>
      </c>
      <c r="R90" s="5"/>
      <c r="S90" s="5"/>
      <c r="T90" s="3"/>
      <c r="U90" s="15"/>
    </row>
    <row r="91" spans="1:21" ht="15.75" thickBot="1">
      <c r="A91" s="38"/>
      <c r="B91" s="19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3"/>
      <c r="U91" s="15"/>
    </row>
    <row r="92" spans="1:21">
      <c r="A92" s="37" t="s">
        <v>217</v>
      </c>
      <c r="B92" s="27" t="s">
        <v>149</v>
      </c>
      <c r="C92" s="8" t="s">
        <v>154</v>
      </c>
      <c r="D92" s="8" t="s">
        <v>28</v>
      </c>
      <c r="E92" s="8">
        <v>130</v>
      </c>
      <c r="F92" s="8">
        <v>9</v>
      </c>
      <c r="G92" s="8">
        <f>E92*F92</f>
        <v>1170</v>
      </c>
      <c r="H92" s="8">
        <f>G87+G92</f>
        <v>5760</v>
      </c>
      <c r="I92" s="8">
        <f>ROUND((H92)/43560,2)</f>
        <v>0.13</v>
      </c>
      <c r="J92" s="8" t="s">
        <v>25</v>
      </c>
      <c r="K92" s="8"/>
      <c r="L92" s="8">
        <v>59028428711</v>
      </c>
      <c r="M92" s="8"/>
      <c r="N92" s="8"/>
      <c r="O92" s="8"/>
      <c r="P92" s="8"/>
      <c r="Q92" s="8" t="s">
        <v>150</v>
      </c>
      <c r="R92" s="8"/>
      <c r="S92" s="8"/>
      <c r="T92" s="3"/>
      <c r="U92" s="15"/>
    </row>
    <row r="93" spans="1:21" ht="15.75" thickBot="1">
      <c r="A93" s="38"/>
      <c r="B93" s="23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3"/>
      <c r="U93" s="15"/>
    </row>
    <row r="94" spans="1:21">
      <c r="A94" s="37">
        <v>34</v>
      </c>
      <c r="B94" s="17" t="s">
        <v>156</v>
      </c>
      <c r="C94" s="5" t="s">
        <v>157</v>
      </c>
      <c r="D94" s="5" t="s">
        <v>14</v>
      </c>
      <c r="E94" s="5">
        <v>16</v>
      </c>
      <c r="F94" s="5">
        <v>5</v>
      </c>
      <c r="G94" s="5">
        <f>E94*F94</f>
        <v>80</v>
      </c>
      <c r="H94" s="5">
        <f>G94</f>
        <v>80</v>
      </c>
      <c r="I94" s="5">
        <f>ROUND((H94)/43560,4)</f>
        <v>1.8E-3</v>
      </c>
      <c r="J94" s="5" t="s">
        <v>25</v>
      </c>
      <c r="K94" s="5"/>
      <c r="L94" s="5"/>
      <c r="M94" s="5"/>
      <c r="N94" s="5"/>
      <c r="O94" s="5"/>
      <c r="P94" s="5"/>
      <c r="Q94" s="5" t="s">
        <v>45</v>
      </c>
      <c r="R94" s="5"/>
      <c r="S94" s="5"/>
      <c r="T94" s="3"/>
      <c r="U94" s="15"/>
    </row>
    <row r="95" spans="1:21" ht="15.75" thickBot="1">
      <c r="A95" s="38"/>
      <c r="B95" s="19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3"/>
      <c r="U95" s="15"/>
    </row>
    <row r="96" spans="1:21">
      <c r="A96" s="37">
        <v>35</v>
      </c>
      <c r="B96" s="35" t="s">
        <v>158</v>
      </c>
      <c r="C96" s="34" t="s">
        <v>159</v>
      </c>
      <c r="D96" s="34" t="s">
        <v>28</v>
      </c>
      <c r="E96" s="34">
        <v>101</v>
      </c>
      <c r="F96" s="34">
        <v>12</v>
      </c>
      <c r="G96" s="34">
        <f>E96*F96</f>
        <v>1212</v>
      </c>
      <c r="H96" s="34">
        <f>G96</f>
        <v>1212</v>
      </c>
      <c r="I96" s="34">
        <f>ROUND((H96)/43560,2)</f>
        <v>0.03</v>
      </c>
      <c r="J96" s="5" t="s">
        <v>25</v>
      </c>
      <c r="K96" s="34"/>
      <c r="L96" s="34"/>
      <c r="M96" s="34"/>
      <c r="N96" s="34"/>
      <c r="O96" s="34"/>
      <c r="P96" s="34"/>
      <c r="Q96" s="34" t="s">
        <v>45</v>
      </c>
      <c r="R96" s="34"/>
      <c r="S96" s="34"/>
      <c r="T96" s="3"/>
      <c r="U96" s="15"/>
    </row>
    <row r="97" spans="1:21" ht="15.75" thickBot="1">
      <c r="A97" s="38"/>
      <c r="B97" s="19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3"/>
      <c r="U97" s="15"/>
    </row>
    <row r="98" spans="1:21">
      <c r="A98" s="37">
        <v>36</v>
      </c>
      <c r="B98" s="35" t="s">
        <v>160</v>
      </c>
      <c r="C98" s="34" t="s">
        <v>161</v>
      </c>
      <c r="D98" s="34" t="s">
        <v>14</v>
      </c>
      <c r="E98" s="34">
        <v>32</v>
      </c>
      <c r="F98" s="34">
        <f>0.5*96</f>
        <v>48</v>
      </c>
      <c r="G98" s="34">
        <f>E98*F98</f>
        <v>1536</v>
      </c>
      <c r="H98" s="34">
        <f>G98</f>
        <v>1536</v>
      </c>
      <c r="I98" s="34">
        <f>ROUND((H98)/43560,2)</f>
        <v>0.04</v>
      </c>
      <c r="J98" s="5" t="s">
        <v>25</v>
      </c>
      <c r="K98" s="34"/>
      <c r="L98" s="34"/>
      <c r="M98" s="34"/>
      <c r="N98" s="34"/>
      <c r="O98" s="34"/>
      <c r="P98" s="34"/>
      <c r="Q98" s="34" t="s">
        <v>45</v>
      </c>
      <c r="R98" s="34"/>
      <c r="S98" s="34"/>
      <c r="T98" s="3"/>
      <c r="U98" s="15"/>
    </row>
    <row r="99" spans="1:21" ht="15.75" thickBot="1">
      <c r="A99" s="38"/>
      <c r="B99" s="19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3"/>
      <c r="U99" s="15"/>
    </row>
    <row r="100" spans="1:21">
      <c r="A100" s="37">
        <v>37</v>
      </c>
      <c r="B100" s="17" t="s">
        <v>162</v>
      </c>
      <c r="C100" s="34" t="s">
        <v>163</v>
      </c>
      <c r="D100" s="34" t="s">
        <v>14</v>
      </c>
      <c r="E100" s="34">
        <v>128</v>
      </c>
      <c r="F100" s="34">
        <f>0.5*118</f>
        <v>59</v>
      </c>
      <c r="G100" s="34">
        <f>E100*F100</f>
        <v>7552</v>
      </c>
      <c r="H100" s="34">
        <f>G100</f>
        <v>7552</v>
      </c>
      <c r="I100" s="34">
        <f>ROUND((H100)/43560,2)</f>
        <v>0.17</v>
      </c>
      <c r="J100" s="5" t="s">
        <v>25</v>
      </c>
      <c r="K100" s="34"/>
      <c r="L100" s="34"/>
      <c r="M100" s="34"/>
      <c r="N100" s="34"/>
      <c r="O100" s="34"/>
      <c r="P100" s="34"/>
      <c r="Q100" s="34" t="s">
        <v>164</v>
      </c>
      <c r="R100" s="34"/>
      <c r="S100" s="5"/>
      <c r="T100" s="3"/>
      <c r="U100" s="15"/>
    </row>
    <row r="101" spans="1:21" ht="15.75" thickBot="1">
      <c r="A101" s="38"/>
      <c r="B101" s="19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3"/>
      <c r="U101" s="15"/>
    </row>
    <row r="102" spans="1:21">
      <c r="A102" s="37">
        <v>38</v>
      </c>
      <c r="B102" s="35" t="s">
        <v>165</v>
      </c>
      <c r="C102" s="34" t="s">
        <v>166</v>
      </c>
      <c r="D102" s="34" t="s">
        <v>28</v>
      </c>
      <c r="E102" s="34">
        <v>55</v>
      </c>
      <c r="F102" s="34">
        <f>0.5*112</f>
        <v>56</v>
      </c>
      <c r="G102" s="34">
        <f>E102*F102</f>
        <v>3080</v>
      </c>
      <c r="H102" s="34">
        <f>G102</f>
        <v>3080</v>
      </c>
      <c r="I102" s="34">
        <f>ROUND((H102)/43560,2)</f>
        <v>7.0000000000000007E-2</v>
      </c>
      <c r="J102" s="5" t="s">
        <v>25</v>
      </c>
      <c r="K102" s="34"/>
      <c r="L102" s="34"/>
      <c r="M102" s="34"/>
      <c r="N102" s="34"/>
      <c r="O102" s="34"/>
      <c r="P102" s="34"/>
      <c r="Q102" s="34" t="s">
        <v>45</v>
      </c>
      <c r="R102" s="34"/>
      <c r="S102" s="34"/>
      <c r="T102" s="3"/>
      <c r="U102" s="15"/>
    </row>
    <row r="103" spans="1:21" ht="15.75" thickBot="1">
      <c r="A103" s="38"/>
      <c r="B103" s="19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3"/>
      <c r="U103" s="15"/>
    </row>
    <row r="104" spans="1:21">
      <c r="A104" s="37">
        <v>39</v>
      </c>
      <c r="B104" s="35" t="s">
        <v>162</v>
      </c>
      <c r="C104" s="34" t="s">
        <v>167</v>
      </c>
      <c r="D104" s="34" t="s">
        <v>28</v>
      </c>
      <c r="E104" s="34">
        <v>65</v>
      </c>
      <c r="F104" s="34">
        <f>0.5*78</f>
        <v>39</v>
      </c>
      <c r="G104" s="34">
        <f>E104*F104</f>
        <v>2535</v>
      </c>
      <c r="H104" s="34">
        <f>G104</f>
        <v>2535</v>
      </c>
      <c r="I104" s="5">
        <f>ROUND((H104)/43560,2)</f>
        <v>0.06</v>
      </c>
      <c r="J104" s="5" t="s">
        <v>25</v>
      </c>
      <c r="K104" s="5"/>
      <c r="L104" s="5"/>
      <c r="M104" s="34"/>
      <c r="N104" s="34"/>
      <c r="O104" s="34"/>
      <c r="P104" s="34"/>
      <c r="Q104" s="34" t="s">
        <v>45</v>
      </c>
      <c r="R104" s="34"/>
      <c r="S104" s="34"/>
      <c r="T104" s="3"/>
      <c r="U104" s="15"/>
    </row>
    <row r="105" spans="1:21" ht="15.75" thickBot="1">
      <c r="A105" s="38"/>
      <c r="B105" s="36" t="s">
        <v>168</v>
      </c>
      <c r="C105" s="28" t="s">
        <v>169</v>
      </c>
      <c r="D105" s="28" t="s">
        <v>28</v>
      </c>
      <c r="E105" s="28">
        <v>20</v>
      </c>
      <c r="F105" s="28">
        <f>0.5*8</f>
        <v>4</v>
      </c>
      <c r="G105" s="28">
        <f>E105*F105</f>
        <v>80</v>
      </c>
      <c r="H105" s="28">
        <f>G105</f>
        <v>80</v>
      </c>
      <c r="I105" s="28"/>
      <c r="J105" s="7" t="s">
        <v>30</v>
      </c>
      <c r="K105" s="7">
        <f>ROUND(H105/43560,4)</f>
        <v>1.8E-3</v>
      </c>
      <c r="L105" s="28"/>
      <c r="M105" s="28"/>
      <c r="N105" s="28"/>
      <c r="O105" s="28"/>
      <c r="P105" s="28"/>
      <c r="Q105" s="28" t="s">
        <v>45</v>
      </c>
      <c r="R105" s="28"/>
      <c r="S105" s="28"/>
      <c r="T105" s="1"/>
      <c r="U105" s="22"/>
    </row>
    <row r="106" spans="1:21" ht="18.75">
      <c r="B106" s="10" t="s">
        <v>192</v>
      </c>
      <c r="C106" s="11"/>
      <c r="D106" s="11"/>
      <c r="E106" s="11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 t="s">
        <v>205</v>
      </c>
      <c r="U106" s="12"/>
    </row>
    <row r="107" spans="1:21">
      <c r="B107" s="13" t="s">
        <v>170</v>
      </c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15">
        <f>ROUND((G108+G110+G112+G114+G115+G116+G118+G120)/43560,2)</f>
        <v>0.43</v>
      </c>
    </row>
    <row r="108" spans="1:21">
      <c r="A108" s="37">
        <v>40</v>
      </c>
      <c r="B108" s="17" t="s">
        <v>171</v>
      </c>
      <c r="C108" s="5" t="s">
        <v>172</v>
      </c>
      <c r="D108" s="5" t="s">
        <v>14</v>
      </c>
      <c r="E108" s="5">
        <v>116</v>
      </c>
      <c r="F108" s="5">
        <v>23</v>
      </c>
      <c r="G108" s="5">
        <f>E108*F108</f>
        <v>2668</v>
      </c>
      <c r="H108" s="5">
        <f>G108</f>
        <v>2668</v>
      </c>
      <c r="I108" s="5">
        <f>ROUND((H108)/43560,2)</f>
        <v>0.06</v>
      </c>
      <c r="J108" s="5" t="s">
        <v>25</v>
      </c>
      <c r="K108" s="5"/>
      <c r="L108" s="5"/>
      <c r="M108" s="5"/>
      <c r="N108" s="5"/>
      <c r="O108" s="5"/>
      <c r="P108" s="5"/>
      <c r="Q108" s="5" t="s">
        <v>173</v>
      </c>
      <c r="R108" s="5"/>
      <c r="S108" s="5"/>
      <c r="T108" s="3"/>
      <c r="U108" s="15"/>
    </row>
    <row r="109" spans="1:21" ht="15.75" thickBot="1">
      <c r="A109" s="38"/>
      <c r="B109" s="19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3"/>
      <c r="U109" s="15"/>
    </row>
    <row r="110" spans="1:21">
      <c r="A110" s="37">
        <v>41</v>
      </c>
      <c r="B110" s="17" t="s">
        <v>174</v>
      </c>
      <c r="C110" s="5" t="s">
        <v>175</v>
      </c>
      <c r="D110" s="5" t="s">
        <v>28</v>
      </c>
      <c r="E110" s="5">
        <v>74</v>
      </c>
      <c r="F110" s="5">
        <v>11</v>
      </c>
      <c r="G110" s="5">
        <f>E110*F110</f>
        <v>814</v>
      </c>
      <c r="H110" s="5">
        <f>G110</f>
        <v>814</v>
      </c>
      <c r="I110" s="5">
        <f>ROUND((H110)/43560,2)</f>
        <v>0.02</v>
      </c>
      <c r="J110" s="5" t="s">
        <v>25</v>
      </c>
      <c r="K110" s="5"/>
      <c r="L110" s="5"/>
      <c r="M110" s="5"/>
      <c r="N110" s="5"/>
      <c r="O110" s="5"/>
      <c r="P110" s="5"/>
      <c r="Q110" s="5" t="s">
        <v>176</v>
      </c>
      <c r="R110" s="5"/>
      <c r="S110" s="5"/>
      <c r="T110" s="3"/>
      <c r="U110" s="15"/>
    </row>
    <row r="111" spans="1:21" ht="15.75" thickBot="1">
      <c r="A111" s="38"/>
      <c r="B111" s="19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3"/>
      <c r="U111" s="15"/>
    </row>
    <row r="112" spans="1:21">
      <c r="A112" s="37">
        <v>42</v>
      </c>
      <c r="B112" s="20" t="s">
        <v>177</v>
      </c>
      <c r="C112" s="6" t="s">
        <v>178</v>
      </c>
      <c r="D112" s="6" t="s">
        <v>14</v>
      </c>
      <c r="E112" s="6">
        <v>23</v>
      </c>
      <c r="F112" s="6">
        <v>12</v>
      </c>
      <c r="G112" s="6">
        <f>E112*F112</f>
        <v>276</v>
      </c>
      <c r="H112" s="6">
        <f>G112</f>
        <v>276</v>
      </c>
      <c r="I112" s="6"/>
      <c r="J112" s="30" t="s">
        <v>30</v>
      </c>
      <c r="K112" s="30">
        <f>ROUND(H112/43560,4)</f>
        <v>6.3E-3</v>
      </c>
      <c r="L112" s="6"/>
      <c r="M112" s="6"/>
      <c r="N112" s="6"/>
      <c r="O112" s="6"/>
      <c r="P112" s="6"/>
      <c r="Q112" s="6" t="s">
        <v>179</v>
      </c>
      <c r="R112" s="6"/>
      <c r="S112" s="6"/>
      <c r="T112" s="3"/>
      <c r="U112" s="15"/>
    </row>
    <row r="113" spans="1:21" ht="15.75" thickBot="1">
      <c r="A113" s="38"/>
      <c r="B113" s="21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3"/>
      <c r="U113" s="15"/>
    </row>
    <row r="114" spans="1:21">
      <c r="A114" s="37">
        <v>43</v>
      </c>
      <c r="B114" s="35" t="s">
        <v>180</v>
      </c>
      <c r="C114" s="34" t="s">
        <v>181</v>
      </c>
      <c r="D114" s="34" t="s">
        <v>28</v>
      </c>
      <c r="E114" s="34">
        <v>377</v>
      </c>
      <c r="F114" s="34">
        <v>22</v>
      </c>
      <c r="G114" s="34">
        <f>E114*F114</f>
        <v>8294</v>
      </c>
      <c r="H114" s="34"/>
      <c r="I114" s="34"/>
      <c r="J114" s="34"/>
      <c r="K114" s="34"/>
      <c r="L114" s="34"/>
      <c r="M114" s="34"/>
      <c r="N114" s="34"/>
      <c r="O114" s="34"/>
      <c r="P114" s="34"/>
      <c r="Q114" s="34" t="s">
        <v>184</v>
      </c>
      <c r="R114" s="34"/>
      <c r="S114" s="34"/>
      <c r="T114" s="3"/>
      <c r="U114" s="15"/>
    </row>
    <row r="115" spans="1:21" ht="15.75" thickBot="1">
      <c r="A115" s="38"/>
      <c r="B115" s="19" t="s">
        <v>182</v>
      </c>
      <c r="C115" s="4" t="s">
        <v>183</v>
      </c>
      <c r="D115" s="4" t="s">
        <v>185</v>
      </c>
      <c r="E115" s="4">
        <v>102</v>
      </c>
      <c r="F115" s="4">
        <v>20</v>
      </c>
      <c r="G115" s="4">
        <f>E115*F115</f>
        <v>2040</v>
      </c>
      <c r="H115" s="4">
        <f>G114+G115</f>
        <v>10334</v>
      </c>
      <c r="I115" s="4">
        <f>ROUND((H113+H115)/43560,2)</f>
        <v>0.24</v>
      </c>
      <c r="J115" s="4" t="s">
        <v>25</v>
      </c>
      <c r="K115" s="4"/>
      <c r="L115" s="4"/>
      <c r="M115" s="4"/>
      <c r="N115" s="4"/>
      <c r="O115" s="4"/>
      <c r="P115" s="4"/>
      <c r="Q115" s="4"/>
      <c r="R115" s="4"/>
      <c r="S115" s="4"/>
      <c r="T115" s="3"/>
      <c r="U115" s="15"/>
    </row>
    <row r="116" spans="1:21">
      <c r="A116" s="37">
        <v>44</v>
      </c>
      <c r="B116" s="17" t="s">
        <v>186</v>
      </c>
      <c r="C116" s="5" t="s">
        <v>187</v>
      </c>
      <c r="D116" s="5" t="s">
        <v>14</v>
      </c>
      <c r="E116" s="5">
        <v>122</v>
      </c>
      <c r="F116" s="5">
        <f>(4.6+35.3)/2</f>
        <v>19.95</v>
      </c>
      <c r="G116" s="5">
        <f>E116*F116</f>
        <v>2433.9</v>
      </c>
      <c r="H116" s="5">
        <f>G116</f>
        <v>2433.9</v>
      </c>
      <c r="I116" s="5">
        <f>ROUND((H116)/43560,2)</f>
        <v>0.06</v>
      </c>
      <c r="J116" s="5" t="s">
        <v>25</v>
      </c>
      <c r="K116" s="5"/>
      <c r="L116" s="5"/>
      <c r="M116" s="5"/>
      <c r="N116" s="5"/>
      <c r="O116" s="5"/>
      <c r="P116" s="5"/>
      <c r="Q116" s="34" t="s">
        <v>184</v>
      </c>
      <c r="R116" s="5"/>
      <c r="S116" s="5"/>
      <c r="T116" s="3"/>
      <c r="U116" s="15"/>
    </row>
    <row r="117" spans="1:21" ht="15.75" thickBot="1">
      <c r="A117" s="38"/>
      <c r="B117" s="19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3"/>
      <c r="U117" s="15"/>
    </row>
    <row r="118" spans="1:21">
      <c r="A118" s="37">
        <v>45</v>
      </c>
      <c r="B118" s="17" t="s">
        <v>188</v>
      </c>
      <c r="C118" s="5" t="s">
        <v>189</v>
      </c>
      <c r="D118" s="5" t="s">
        <v>14</v>
      </c>
      <c r="E118" s="5">
        <v>48</v>
      </c>
      <c r="F118" s="5">
        <f>0.5*58</f>
        <v>29</v>
      </c>
      <c r="G118" s="5">
        <f>E118*F118</f>
        <v>1392</v>
      </c>
      <c r="H118" s="5">
        <f>G118</f>
        <v>1392</v>
      </c>
      <c r="I118" s="5">
        <f>ROUND((H118)/43560,2)</f>
        <v>0.03</v>
      </c>
      <c r="J118" s="5" t="s">
        <v>25</v>
      </c>
      <c r="K118" s="5"/>
      <c r="L118" s="5"/>
      <c r="M118" s="5"/>
      <c r="N118" s="5"/>
      <c r="O118" s="5"/>
      <c r="P118" s="5"/>
      <c r="Q118" s="34" t="s">
        <v>184</v>
      </c>
      <c r="R118" s="5"/>
      <c r="S118" s="5"/>
      <c r="T118" s="3"/>
      <c r="U118" s="15"/>
    </row>
    <row r="119" spans="1:21" ht="15.75" thickBot="1">
      <c r="A119" s="38"/>
      <c r="B119" s="19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3"/>
      <c r="U119" s="15"/>
    </row>
    <row r="120" spans="1:21">
      <c r="A120" s="37">
        <v>46</v>
      </c>
      <c r="B120" s="17" t="s">
        <v>190</v>
      </c>
      <c r="C120" s="5" t="s">
        <v>191</v>
      </c>
      <c r="D120" s="5" t="s">
        <v>28</v>
      </c>
      <c r="E120" s="5">
        <v>30</v>
      </c>
      <c r="F120" s="5">
        <f>0.5*59</f>
        <v>29.5</v>
      </c>
      <c r="G120" s="5">
        <f>E120*F120</f>
        <v>885</v>
      </c>
      <c r="H120" s="5">
        <f>G120</f>
        <v>885</v>
      </c>
      <c r="I120" s="5">
        <f>ROUND((H120)/43560,2)</f>
        <v>0.02</v>
      </c>
      <c r="J120" s="5" t="s">
        <v>25</v>
      </c>
      <c r="K120" s="5"/>
      <c r="L120" s="5"/>
      <c r="M120" s="5"/>
      <c r="N120" s="5"/>
      <c r="O120" s="5"/>
      <c r="P120" s="5"/>
      <c r="Q120" s="5" t="s">
        <v>184</v>
      </c>
      <c r="R120" s="5"/>
      <c r="S120" s="5"/>
      <c r="T120" s="3"/>
      <c r="U120" s="15"/>
    </row>
    <row r="121" spans="1:21" ht="15.75" thickBot="1">
      <c r="A121" s="38"/>
      <c r="B121" s="19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1"/>
      <c r="U121" s="22"/>
    </row>
    <row r="122" spans="1:21" ht="18.75">
      <c r="B122" s="10" t="s">
        <v>208</v>
      </c>
      <c r="C122" s="11"/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 t="s">
        <v>207</v>
      </c>
      <c r="U122" s="12"/>
    </row>
    <row r="123" spans="1:21">
      <c r="B123" s="13" t="s">
        <v>193</v>
      </c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15">
        <f>ROUND((G124+G126+G128+G130)/43560,2)</f>
        <v>0.08</v>
      </c>
    </row>
    <row r="124" spans="1:21">
      <c r="A124" s="37">
        <v>47</v>
      </c>
      <c r="B124" s="17" t="s">
        <v>194</v>
      </c>
      <c r="C124" s="5" t="s">
        <v>195</v>
      </c>
      <c r="D124" s="5" t="s">
        <v>14</v>
      </c>
      <c r="E124" s="5">
        <v>37</v>
      </c>
      <c r="F124" s="5">
        <v>6</v>
      </c>
      <c r="G124" s="5">
        <f>E124*F124</f>
        <v>222</v>
      </c>
      <c r="H124" s="5">
        <f>G124</f>
        <v>222</v>
      </c>
      <c r="I124" s="5">
        <f>ROUND((H124)/43560,2)</f>
        <v>0.01</v>
      </c>
      <c r="J124" s="5" t="s">
        <v>25</v>
      </c>
      <c r="K124" s="5"/>
      <c r="L124" s="5"/>
      <c r="M124" s="5"/>
      <c r="N124" s="5"/>
      <c r="O124" s="5"/>
      <c r="P124" s="5"/>
      <c r="Q124" s="5" t="s">
        <v>196</v>
      </c>
      <c r="R124" s="5"/>
      <c r="S124" s="5"/>
      <c r="T124" s="3"/>
      <c r="U124" s="15"/>
    </row>
    <row r="125" spans="1:21" ht="15.75" thickBot="1">
      <c r="A125" s="38"/>
      <c r="B125" s="19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3"/>
      <c r="U125" s="15"/>
    </row>
    <row r="126" spans="1:21">
      <c r="A126" s="37">
        <v>48</v>
      </c>
      <c r="B126" s="35" t="s">
        <v>197</v>
      </c>
      <c r="C126" s="34" t="s">
        <v>195</v>
      </c>
      <c r="D126" s="34" t="s">
        <v>28</v>
      </c>
      <c r="E126" s="34">
        <v>201</v>
      </c>
      <c r="F126" s="34">
        <v>9</v>
      </c>
      <c r="G126" s="34">
        <f>E126*F126</f>
        <v>1809</v>
      </c>
      <c r="H126" s="34">
        <f>G126</f>
        <v>1809</v>
      </c>
      <c r="I126" s="34">
        <f>ROUND((H126)/43560,2)</f>
        <v>0.04</v>
      </c>
      <c r="J126" s="34" t="s">
        <v>25</v>
      </c>
      <c r="K126" s="34"/>
      <c r="L126" s="34"/>
      <c r="M126" s="34"/>
      <c r="N126" s="34"/>
      <c r="O126" s="34"/>
      <c r="P126" s="34"/>
      <c r="Q126" s="34" t="s">
        <v>198</v>
      </c>
      <c r="R126" s="34"/>
      <c r="S126" s="34"/>
      <c r="T126" s="3"/>
      <c r="U126" s="15"/>
    </row>
    <row r="127" spans="1:21" ht="15.75" thickBot="1">
      <c r="A127" s="38"/>
      <c r="B127" s="19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3"/>
      <c r="U127" s="15"/>
    </row>
    <row r="128" spans="1:21">
      <c r="A128" s="37">
        <v>49</v>
      </c>
      <c r="B128" s="35" t="s">
        <v>199</v>
      </c>
      <c r="C128" s="34" t="s">
        <v>200</v>
      </c>
      <c r="D128" s="34" t="s">
        <v>28</v>
      </c>
      <c r="E128" s="34">
        <v>200</v>
      </c>
      <c r="F128" s="34">
        <v>6</v>
      </c>
      <c r="G128" s="34">
        <f>E128*F128</f>
        <v>1200</v>
      </c>
      <c r="H128" s="34">
        <f>G128</f>
        <v>1200</v>
      </c>
      <c r="I128" s="34">
        <f>ROUND((H128)/43560,2)</f>
        <v>0.03</v>
      </c>
      <c r="J128" s="34" t="s">
        <v>25</v>
      </c>
      <c r="K128" s="34"/>
      <c r="L128" s="34"/>
      <c r="M128" s="34"/>
      <c r="N128" s="34"/>
      <c r="O128" s="34"/>
      <c r="P128" s="34"/>
      <c r="Q128" s="34" t="s">
        <v>201</v>
      </c>
      <c r="R128" s="34"/>
      <c r="S128" s="34"/>
      <c r="T128" s="3"/>
      <c r="U128" s="15"/>
    </row>
    <row r="129" spans="1:21" ht="15.75" thickBot="1">
      <c r="A129" s="38"/>
      <c r="B129" s="19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3"/>
      <c r="U129" s="15"/>
    </row>
    <row r="130" spans="1:21">
      <c r="A130" s="37">
        <v>50</v>
      </c>
      <c r="B130" s="17" t="s">
        <v>202</v>
      </c>
      <c r="C130" s="5" t="s">
        <v>203</v>
      </c>
      <c r="D130" s="5" t="s">
        <v>28</v>
      </c>
      <c r="E130" s="5">
        <v>32</v>
      </c>
      <c r="F130" s="5">
        <v>3</v>
      </c>
      <c r="G130" s="34">
        <f>E130*F130</f>
        <v>96</v>
      </c>
      <c r="H130" s="34">
        <f>G130</f>
        <v>96</v>
      </c>
      <c r="I130" s="34">
        <f>ROUND((H130)/43560,4)</f>
        <v>2.2000000000000001E-3</v>
      </c>
      <c r="J130" s="34" t="s">
        <v>25</v>
      </c>
      <c r="K130" s="5"/>
      <c r="L130" s="5"/>
      <c r="M130" s="5"/>
      <c r="N130" s="5"/>
      <c r="O130" s="5"/>
      <c r="P130" s="5"/>
      <c r="Q130" s="5" t="s">
        <v>218</v>
      </c>
      <c r="R130" s="5"/>
      <c r="S130" s="5"/>
      <c r="T130" s="3"/>
      <c r="U130" s="15"/>
    </row>
    <row r="131" spans="1:21" ht="15.75" thickBot="1">
      <c r="A131" s="38"/>
      <c r="B131" s="19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1"/>
      <c r="U131" s="22"/>
    </row>
    <row r="132" spans="1:21" ht="18.75">
      <c r="A132" s="44"/>
      <c r="B132" s="43" t="s">
        <v>209</v>
      </c>
      <c r="C132" s="11"/>
      <c r="D132" s="11" t="s">
        <v>211</v>
      </c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 t="s">
        <v>225</v>
      </c>
      <c r="U132" s="12"/>
    </row>
    <row r="133" spans="1:21">
      <c r="A133" s="44"/>
      <c r="B133" s="14" t="s">
        <v>210</v>
      </c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15">
        <f>ROUND((G134+G136+G138)/43560,2)</f>
        <v>0.03</v>
      </c>
    </row>
    <row r="134" spans="1:21">
      <c r="A134" s="41">
        <v>51</v>
      </c>
      <c r="B134" s="5" t="s">
        <v>203</v>
      </c>
      <c r="C134" s="5" t="s">
        <v>204</v>
      </c>
      <c r="D134" s="5" t="s">
        <v>28</v>
      </c>
      <c r="E134" s="5">
        <v>10</v>
      </c>
      <c r="F134" s="5">
        <v>3</v>
      </c>
      <c r="G134" s="5">
        <f>E134*F134</f>
        <v>30</v>
      </c>
      <c r="H134" s="5">
        <f>G134</f>
        <v>30</v>
      </c>
      <c r="I134" s="5">
        <f>ROUND((H134)/43560,4)</f>
        <v>6.9999999999999999E-4</v>
      </c>
      <c r="J134" s="5" t="s">
        <v>25</v>
      </c>
      <c r="K134" s="5"/>
      <c r="L134" s="5"/>
      <c r="M134" s="5"/>
      <c r="N134" s="5"/>
      <c r="O134" s="5"/>
      <c r="P134" s="5"/>
      <c r="Q134" s="5" t="s">
        <v>218</v>
      </c>
      <c r="R134" s="5"/>
      <c r="S134" s="5"/>
      <c r="T134" s="3"/>
      <c r="U134" s="15"/>
    </row>
    <row r="135" spans="1:21" ht="15.75" thickBot="1">
      <c r="A135" s="42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3"/>
      <c r="U135" s="15"/>
    </row>
    <row r="136" spans="1:21">
      <c r="A136" s="41">
        <v>52</v>
      </c>
      <c r="B136" s="5" t="s">
        <v>220</v>
      </c>
      <c r="C136" s="5" t="s">
        <v>221</v>
      </c>
      <c r="D136" s="5" t="s">
        <v>14</v>
      </c>
      <c r="E136" s="5">
        <v>115</v>
      </c>
      <c r="F136" s="5">
        <v>8.5</v>
      </c>
      <c r="G136" s="5">
        <f>E136*F136</f>
        <v>977.5</v>
      </c>
      <c r="H136" s="5">
        <f>G136</f>
        <v>977.5</v>
      </c>
      <c r="I136" s="5">
        <f>ROUND((H136)/43560,4)</f>
        <v>2.24E-2</v>
      </c>
      <c r="J136" s="5" t="s">
        <v>25</v>
      </c>
      <c r="K136" s="5"/>
      <c r="L136" s="5"/>
      <c r="M136" s="5"/>
      <c r="N136" s="5"/>
      <c r="O136" s="5"/>
      <c r="P136" s="5"/>
      <c r="Q136" s="5" t="s">
        <v>224</v>
      </c>
      <c r="R136" s="5"/>
      <c r="S136" s="5"/>
      <c r="T136" s="3"/>
      <c r="U136" s="15"/>
    </row>
    <row r="137" spans="1:21" ht="15.75" thickBot="1">
      <c r="A137" s="42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3"/>
      <c r="U137" s="15"/>
    </row>
    <row r="138" spans="1:21">
      <c r="A138" s="40">
        <v>53</v>
      </c>
      <c r="B138" s="34" t="s">
        <v>222</v>
      </c>
      <c r="C138" s="34" t="s">
        <v>223</v>
      </c>
      <c r="D138" s="34" t="s">
        <v>28</v>
      </c>
      <c r="E138" s="34">
        <v>41</v>
      </c>
      <c r="F138" s="34">
        <v>10</v>
      </c>
      <c r="G138" s="34">
        <f>E138*F138</f>
        <v>410</v>
      </c>
      <c r="H138" s="34">
        <f>G138</f>
        <v>410</v>
      </c>
      <c r="I138" s="34">
        <f>ROUND((H138)/43560,4)</f>
        <v>9.4000000000000004E-3</v>
      </c>
      <c r="J138" s="34" t="s">
        <v>25</v>
      </c>
      <c r="K138" s="34"/>
      <c r="L138" s="34"/>
      <c r="M138" s="34"/>
      <c r="N138" s="34"/>
      <c r="O138" s="34"/>
      <c r="P138" s="34"/>
      <c r="Q138" s="34" t="s">
        <v>45</v>
      </c>
      <c r="R138" s="34"/>
      <c r="S138" s="34"/>
      <c r="T138" s="3"/>
      <c r="U138" s="15"/>
    </row>
    <row r="139" spans="1:21" ht="15.75" thickBot="1">
      <c r="A139" s="42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1"/>
      <c r="U139" s="22"/>
    </row>
    <row r="141" spans="1:21">
      <c r="I141">
        <f>SUM(I5:I139)</f>
        <v>1.3290000000000002</v>
      </c>
      <c r="K141">
        <f>SUM(K5:K139)</f>
        <v>0.2945000000000001</v>
      </c>
      <c r="R141" t="s">
        <v>226</v>
      </c>
      <c r="U141">
        <f>U2+U27+U89+U107+U123+U133+U39</f>
        <v>1.6</v>
      </c>
    </row>
    <row r="143" spans="1:21">
      <c r="Q143" t="s">
        <v>227</v>
      </c>
      <c r="R143" s="15">
        <f>ROUND((G14+G42+G44+G46+G48+G49+G50+G51+G54+G56+G58+G60+G62+G64+G66+G68+G70+G72+G73+G74+G76+G77+G78+G80+G82+G83+G84+G105+G112)/43560,2)</f>
        <v>0.28000000000000003</v>
      </c>
    </row>
    <row r="144" spans="1:21">
      <c r="Q144" t="s">
        <v>228</v>
      </c>
      <c r="R144" s="15">
        <f>ROUND((G5+G6+G7+G9+G10+G12+G18+G21+G24+G25+G28+G29+G30+G31+G32+G33+G34+G35+G86+G87+G90+G92+G94+G96+G98+G100+G102+G108+G110+G114+G115+G116+G118+G120+G124+G126+G128+G130+G134+G136+G138)/43560,2)</f>
        <v>1.25</v>
      </c>
    </row>
    <row r="145" spans="18:18">
      <c r="R145">
        <f>SUM(R143:R144)</f>
        <v>1.53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Wisconsin Department of Transportation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Hardy</dc:creator>
  <cp:lastModifiedBy>Barbara Hardy</cp:lastModifiedBy>
  <dcterms:created xsi:type="dcterms:W3CDTF">2013-03-27T13:55:19Z</dcterms:created>
  <dcterms:modified xsi:type="dcterms:W3CDTF">2013-04-08T21:45:56Z</dcterms:modified>
</cp:coreProperties>
</file>