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N:\pds\construction-services\Construction Projects\6270-00-74\Project Management\Consultant\Design Files\"/>
    </mc:Choice>
  </mc:AlternateContent>
  <xr:revisionPtr revIDLastSave="0" documentId="10_ncr:100000_{07881D6E-501B-4163-97EB-C495587D660E}" xr6:coauthVersionLast="31" xr6:coauthVersionMax="31" xr10:uidLastSave="{00000000-0000-0000-0000-000000000000}"/>
  <bookViews>
    <workbookView xWindow="-15" yWindow="-15" windowWidth="11520" windowHeight="10275" activeTab="1" xr2:uid="{00000000-000D-0000-FFFF-FFFF00000000}"/>
  </bookViews>
  <sheets>
    <sheet name="Instructions" sheetId="2" r:id="rId1"/>
    <sheet name="Blank Time Chart" sheetId="3" r:id="rId2"/>
    <sheet name="Example Time Chart" sheetId="4" r:id="rId3"/>
  </sheets>
  <definedNames>
    <definedName name="_xlnm.Print_Area" localSheetId="1">'Blank Time Chart'!$A$1:$AD$71</definedName>
    <definedName name="_xlnm.Print_Area" localSheetId="2">'Example Time Chart'!$A$1:$AD$68</definedName>
  </definedNames>
  <calcPr calcId="179017"/>
</workbook>
</file>

<file path=xl/calcChain.xml><?xml version="1.0" encoding="utf-8"?>
<calcChain xmlns="http://schemas.openxmlformats.org/spreadsheetml/2006/main">
  <c r="AJ41" i="3" l="1"/>
  <c r="AI41" i="3"/>
  <c r="AH41" i="3"/>
  <c r="AG41" i="3"/>
  <c r="AB41" i="3"/>
  <c r="Z41" i="3"/>
  <c r="X41" i="3"/>
  <c r="V41" i="3"/>
  <c r="T41" i="3"/>
  <c r="AD41" i="3" s="1"/>
  <c r="R41" i="3"/>
  <c r="P41" i="3"/>
  <c r="N41" i="3"/>
  <c r="L41" i="3"/>
  <c r="H41" i="3"/>
  <c r="AJ33" i="3"/>
  <c r="AI33" i="3"/>
  <c r="AH33" i="3"/>
  <c r="AG33" i="3"/>
  <c r="AB33" i="3"/>
  <c r="Z33" i="3"/>
  <c r="X33" i="3"/>
  <c r="V33" i="3"/>
  <c r="T33" i="3"/>
  <c r="AD33" i="3" s="1"/>
  <c r="R33" i="3"/>
  <c r="P33" i="3"/>
  <c r="N33" i="3"/>
  <c r="L33" i="3"/>
  <c r="H33" i="3"/>
  <c r="AK51" i="3"/>
  <c r="AI51" i="3"/>
  <c r="AH51" i="3"/>
  <c r="AG51" i="3"/>
  <c r="AD51" i="3"/>
  <c r="Z51" i="3"/>
  <c r="X51" i="3"/>
  <c r="V51" i="3"/>
  <c r="T51" i="3"/>
  <c r="R51" i="3"/>
  <c r="AB51" i="3" s="1"/>
  <c r="P51" i="3"/>
  <c r="N51" i="3"/>
  <c r="L51" i="3"/>
  <c r="H51" i="3"/>
  <c r="H52" i="3"/>
  <c r="L52" i="3"/>
  <c r="N52" i="3"/>
  <c r="P52" i="3"/>
  <c r="R52" i="3"/>
  <c r="T52" i="3"/>
  <c r="V52" i="3"/>
  <c r="X52" i="3"/>
  <c r="Z52" i="3"/>
  <c r="AB52" i="3"/>
  <c r="AD52" i="3"/>
  <c r="AG52" i="3"/>
  <c r="AH52" i="3"/>
  <c r="AI52" i="3"/>
  <c r="AJ52" i="3"/>
  <c r="AK52" i="3"/>
  <c r="AJ45" i="3"/>
  <c r="AI45" i="3"/>
  <c r="AH45" i="3"/>
  <c r="AG45" i="3"/>
  <c r="AB45" i="3"/>
  <c r="Z45" i="3"/>
  <c r="X45" i="3"/>
  <c r="V45" i="3"/>
  <c r="T45" i="3"/>
  <c r="AD45" i="3" s="1"/>
  <c r="R45" i="3"/>
  <c r="P45" i="3"/>
  <c r="N45" i="3"/>
  <c r="L45" i="3"/>
  <c r="H45" i="3"/>
  <c r="AJ42" i="3"/>
  <c r="AI42" i="3"/>
  <c r="AH42" i="3"/>
  <c r="AG42" i="3"/>
  <c r="AB42" i="3"/>
  <c r="Z42" i="3"/>
  <c r="X42" i="3"/>
  <c r="V42" i="3"/>
  <c r="T42" i="3"/>
  <c r="AD42" i="3" s="1"/>
  <c r="R42" i="3"/>
  <c r="P42" i="3"/>
  <c r="N42" i="3"/>
  <c r="L42" i="3"/>
  <c r="H42" i="3"/>
  <c r="AK41" i="3" l="1"/>
  <c r="AK33" i="3"/>
  <c r="AJ51" i="3"/>
  <c r="AK45" i="3"/>
  <c r="AK42" i="3"/>
  <c r="AJ44" i="3"/>
  <c r="AI44" i="3"/>
  <c r="AH44" i="3"/>
  <c r="AG44" i="3"/>
  <c r="AB44" i="3"/>
  <c r="Z44" i="3"/>
  <c r="X44" i="3"/>
  <c r="V44" i="3"/>
  <c r="T44" i="3"/>
  <c r="AD44" i="3" s="1"/>
  <c r="R44" i="3"/>
  <c r="P44" i="3"/>
  <c r="N44" i="3"/>
  <c r="L44" i="3"/>
  <c r="H44" i="3"/>
  <c r="AK36" i="3"/>
  <c r="AJ36" i="3"/>
  <c r="AG36" i="3"/>
  <c r="AD36" i="3"/>
  <c r="AB36" i="3"/>
  <c r="V36" i="3"/>
  <c r="AH36" i="3" s="1"/>
  <c r="T36" i="3"/>
  <c r="R36" i="3"/>
  <c r="P36" i="3"/>
  <c r="Z36" i="3" s="1"/>
  <c r="N36" i="3"/>
  <c r="X36" i="3" s="1"/>
  <c r="AI36" i="3" s="1"/>
  <c r="L36" i="3"/>
  <c r="H36" i="3"/>
  <c r="AK44" i="3" l="1"/>
  <c r="AK34" i="3"/>
  <c r="AJ34" i="3"/>
  <c r="AI34" i="3"/>
  <c r="AH34" i="3"/>
  <c r="AG34" i="3"/>
  <c r="AD34" i="3"/>
  <c r="AB34" i="3"/>
  <c r="Z34" i="3"/>
  <c r="X34" i="3"/>
  <c r="T34" i="3"/>
  <c r="R34" i="3"/>
  <c r="P34" i="3"/>
  <c r="N34" i="3"/>
  <c r="L34" i="3"/>
  <c r="V34" i="3" s="1"/>
  <c r="H34" i="3"/>
  <c r="AJ49" i="3"/>
  <c r="AI49" i="3"/>
  <c r="AH49" i="3"/>
  <c r="AG49" i="3"/>
  <c r="AB49" i="3"/>
  <c r="Z49" i="3"/>
  <c r="X49" i="3"/>
  <c r="V49" i="3"/>
  <c r="T49" i="3"/>
  <c r="AD49" i="3" s="1"/>
  <c r="R49" i="3"/>
  <c r="P49" i="3"/>
  <c r="N49" i="3"/>
  <c r="L49" i="3"/>
  <c r="H49" i="3"/>
  <c r="AJ47" i="3"/>
  <c r="AI47" i="3"/>
  <c r="AH47" i="3"/>
  <c r="AG47" i="3"/>
  <c r="AB47" i="3"/>
  <c r="Z47" i="3"/>
  <c r="X47" i="3"/>
  <c r="V47" i="3"/>
  <c r="T47" i="3"/>
  <c r="AD47" i="3" s="1"/>
  <c r="R47" i="3"/>
  <c r="P47" i="3"/>
  <c r="N47" i="3"/>
  <c r="L47" i="3"/>
  <c r="H47" i="3"/>
  <c r="AJ43" i="3"/>
  <c r="AI43" i="3"/>
  <c r="AH43" i="3"/>
  <c r="AG43" i="3"/>
  <c r="AB43" i="3"/>
  <c r="Z43" i="3"/>
  <c r="X43" i="3"/>
  <c r="V43" i="3"/>
  <c r="T43" i="3"/>
  <c r="AD43" i="3" s="1"/>
  <c r="R43" i="3"/>
  <c r="P43" i="3"/>
  <c r="N43" i="3"/>
  <c r="L43" i="3"/>
  <c r="H43" i="3"/>
  <c r="AK49" i="3" l="1"/>
  <c r="AK43" i="3"/>
  <c r="AK47" i="3"/>
  <c r="G62" i="3" l="1"/>
  <c r="I62" i="3" s="1"/>
  <c r="D62" i="3"/>
  <c r="D63" i="3"/>
  <c r="G63" i="3"/>
  <c r="P39" i="3" l="1"/>
  <c r="Z39" i="3" s="1"/>
  <c r="AJ39" i="3" s="1"/>
  <c r="V35" i="3"/>
  <c r="AH35" i="3" s="1"/>
  <c r="I63" i="3"/>
  <c r="G64" i="3"/>
  <c r="I64" i="3" s="1"/>
  <c r="G31" i="4"/>
  <c r="F31" i="4"/>
  <c r="E31" i="4"/>
  <c r="D31" i="4"/>
  <c r="C31" i="4"/>
  <c r="G31" i="3"/>
  <c r="F31" i="3"/>
  <c r="E31" i="3"/>
  <c r="D31" i="3"/>
  <c r="C31" i="3"/>
  <c r="AI48" i="3"/>
  <c r="AI50" i="3"/>
  <c r="AI53" i="3"/>
  <c r="AI54" i="3"/>
  <c r="AI32" i="3"/>
  <c r="L35" i="3"/>
  <c r="V37" i="3"/>
  <c r="AH37" i="3" s="1"/>
  <c r="V38" i="3"/>
  <c r="AH38" i="3" s="1"/>
  <c r="V39" i="3"/>
  <c r="AH39" i="3" s="1"/>
  <c r="V40" i="3"/>
  <c r="AH40" i="3" s="1"/>
  <c r="V46" i="3"/>
  <c r="V48" i="3"/>
  <c r="V50" i="3"/>
  <c r="V53" i="3"/>
  <c r="V54" i="3"/>
  <c r="C62" i="4"/>
  <c r="C65" i="4"/>
  <c r="B65" i="4"/>
  <c r="D65" i="4" s="1"/>
  <c r="C64" i="4"/>
  <c r="B64" i="4"/>
  <c r="G64" i="4" s="1"/>
  <c r="I64" i="4" s="1"/>
  <c r="C63" i="4"/>
  <c r="B63" i="4"/>
  <c r="B62" i="4"/>
  <c r="G62" i="4"/>
  <c r="I62" i="4" s="1"/>
  <c r="C61" i="4"/>
  <c r="B61" i="4"/>
  <c r="G61" i="4" s="1"/>
  <c r="I61" i="4" s="1"/>
  <c r="C60" i="4"/>
  <c r="B60" i="4"/>
  <c r="G60" i="4"/>
  <c r="I60" i="4" s="1"/>
  <c r="C59" i="4"/>
  <c r="B59" i="4"/>
  <c r="G59" i="4" s="1"/>
  <c r="I59" i="4" s="1"/>
  <c r="C58" i="4"/>
  <c r="B58" i="4"/>
  <c r="G58" i="4"/>
  <c r="I58" i="4" s="1"/>
  <c r="C57" i="4"/>
  <c r="G57" i="4" s="1"/>
  <c r="I57" i="4" s="1"/>
  <c r="G56" i="4"/>
  <c r="I56" i="4" s="1"/>
  <c r="G55" i="4"/>
  <c r="I55" i="4"/>
  <c r="J55" i="4" s="1"/>
  <c r="J56" i="4" s="1"/>
  <c r="AK51" i="4"/>
  <c r="AJ51" i="4"/>
  <c r="AI51" i="4"/>
  <c r="AH51" i="4"/>
  <c r="AG51" i="4"/>
  <c r="AD51" i="4"/>
  <c r="AB51" i="4"/>
  <c r="Z51" i="4"/>
  <c r="X51" i="4"/>
  <c r="V51" i="4"/>
  <c r="T51" i="4"/>
  <c r="R51" i="4"/>
  <c r="P51" i="4"/>
  <c r="N51" i="4"/>
  <c r="L51" i="4"/>
  <c r="H51" i="4"/>
  <c r="AK50" i="4"/>
  <c r="AJ50" i="4"/>
  <c r="AI50" i="4"/>
  <c r="AH50" i="4"/>
  <c r="AG50" i="4"/>
  <c r="AD50" i="4"/>
  <c r="AB50" i="4"/>
  <c r="Z50" i="4"/>
  <c r="X50" i="4"/>
  <c r="V50" i="4"/>
  <c r="T50" i="4"/>
  <c r="R50" i="4"/>
  <c r="P50" i="4"/>
  <c r="N50" i="4"/>
  <c r="L50" i="4"/>
  <c r="H50" i="4"/>
  <c r="AK49" i="4"/>
  <c r="AJ49" i="4"/>
  <c r="AI49" i="4"/>
  <c r="AH49" i="4"/>
  <c r="AG49" i="4"/>
  <c r="AD49" i="4"/>
  <c r="AB49" i="4"/>
  <c r="Z49" i="4"/>
  <c r="X49" i="4"/>
  <c r="V49" i="4"/>
  <c r="T49" i="4"/>
  <c r="R49" i="4"/>
  <c r="P49" i="4"/>
  <c r="N49" i="4"/>
  <c r="L49" i="4"/>
  <c r="H49" i="4"/>
  <c r="AK48" i="4"/>
  <c r="AI48" i="4"/>
  <c r="AG48" i="4"/>
  <c r="AD48" i="4"/>
  <c r="Z48" i="4"/>
  <c r="V48" i="4"/>
  <c r="T48" i="4"/>
  <c r="R48" i="4"/>
  <c r="P48" i="4"/>
  <c r="N48" i="4"/>
  <c r="L48" i="4"/>
  <c r="H48" i="4"/>
  <c r="AK47" i="4"/>
  <c r="AI47" i="4"/>
  <c r="AG47" i="4"/>
  <c r="AD47" i="4"/>
  <c r="Z47" i="4"/>
  <c r="V47" i="4"/>
  <c r="T47" i="4"/>
  <c r="R47" i="4"/>
  <c r="P47" i="4"/>
  <c r="N47" i="4"/>
  <c r="L47" i="4"/>
  <c r="H47" i="4"/>
  <c r="AK46" i="4"/>
  <c r="AI46" i="4"/>
  <c r="AG46" i="4"/>
  <c r="AD46" i="4"/>
  <c r="Z46" i="4"/>
  <c r="V46" i="4"/>
  <c r="T46" i="4"/>
  <c r="R46" i="4"/>
  <c r="P46" i="4"/>
  <c r="N46" i="4"/>
  <c r="L46" i="4"/>
  <c r="H46" i="4"/>
  <c r="AI45" i="4"/>
  <c r="AG45" i="4"/>
  <c r="Z45" i="4"/>
  <c r="V45" i="4"/>
  <c r="T45" i="4"/>
  <c r="R45" i="4"/>
  <c r="P45" i="4"/>
  <c r="N45" i="4"/>
  <c r="L45" i="4"/>
  <c r="H45" i="4"/>
  <c r="AI44" i="4"/>
  <c r="AG44" i="4"/>
  <c r="Z44" i="4"/>
  <c r="V44" i="4"/>
  <c r="T44" i="4"/>
  <c r="R44" i="4"/>
  <c r="P44" i="4"/>
  <c r="N44" i="4"/>
  <c r="L44" i="4"/>
  <c r="H44" i="4"/>
  <c r="AI43" i="4"/>
  <c r="AG43" i="4"/>
  <c r="Z43" i="4"/>
  <c r="V43" i="4"/>
  <c r="T43" i="4"/>
  <c r="R43" i="4"/>
  <c r="P43" i="4"/>
  <c r="N43" i="4"/>
  <c r="L43" i="4"/>
  <c r="H43" i="4"/>
  <c r="AI42" i="4"/>
  <c r="AG42" i="4"/>
  <c r="Z42" i="4"/>
  <c r="V42" i="4"/>
  <c r="T42" i="4"/>
  <c r="R42" i="4"/>
  <c r="P42" i="4"/>
  <c r="N42" i="4"/>
  <c r="L42" i="4"/>
  <c r="H42" i="4"/>
  <c r="AI41" i="4"/>
  <c r="AG41" i="4"/>
  <c r="Z41" i="4"/>
  <c r="V41" i="4"/>
  <c r="T41" i="4"/>
  <c r="R41" i="4"/>
  <c r="P41" i="4"/>
  <c r="N41" i="4"/>
  <c r="L41" i="4"/>
  <c r="H41" i="4"/>
  <c r="AK40" i="4"/>
  <c r="AH40" i="4"/>
  <c r="AG40" i="4"/>
  <c r="AD40" i="4"/>
  <c r="V40" i="4"/>
  <c r="T40" i="4"/>
  <c r="R40" i="4"/>
  <c r="P40" i="4"/>
  <c r="N40" i="4"/>
  <c r="X40" i="4" s="1"/>
  <c r="Y40" i="4" s="1"/>
  <c r="L40" i="4"/>
  <c r="H40" i="4"/>
  <c r="AK39" i="4"/>
  <c r="AG39" i="4"/>
  <c r="AD39" i="4"/>
  <c r="V39" i="4"/>
  <c r="T39" i="4"/>
  <c r="R39" i="4"/>
  <c r="P39" i="4"/>
  <c r="N39" i="4"/>
  <c r="L39" i="4"/>
  <c r="H39" i="4"/>
  <c r="AK38" i="4"/>
  <c r="AG38" i="4"/>
  <c r="AD38" i="4"/>
  <c r="V38" i="4"/>
  <c r="T38" i="4"/>
  <c r="R38" i="4"/>
  <c r="P38" i="4"/>
  <c r="N38" i="4"/>
  <c r="L38" i="4"/>
  <c r="H38" i="4"/>
  <c r="AK37" i="4"/>
  <c r="AG37" i="4"/>
  <c r="AD37" i="4"/>
  <c r="V37" i="4"/>
  <c r="T37" i="4"/>
  <c r="R37" i="4"/>
  <c r="P37" i="4"/>
  <c r="N37" i="4"/>
  <c r="L37" i="4"/>
  <c r="H37" i="4"/>
  <c r="AK36" i="4"/>
  <c r="AI36" i="4"/>
  <c r="AG36" i="4"/>
  <c r="AD36" i="4"/>
  <c r="Z36" i="4"/>
  <c r="V36" i="4"/>
  <c r="T36" i="4"/>
  <c r="R36" i="4"/>
  <c r="P36" i="4"/>
  <c r="N36" i="4"/>
  <c r="L36" i="4"/>
  <c r="H36" i="4"/>
  <c r="AK35" i="4"/>
  <c r="AG35" i="4"/>
  <c r="AD35" i="4"/>
  <c r="T35" i="4"/>
  <c r="R35" i="4"/>
  <c r="P35" i="4"/>
  <c r="N35" i="4"/>
  <c r="L35" i="4"/>
  <c r="V35" i="4"/>
  <c r="H35" i="4"/>
  <c r="AK34" i="4"/>
  <c r="AG34" i="4"/>
  <c r="AD34" i="4"/>
  <c r="V34" i="4"/>
  <c r="T34" i="4"/>
  <c r="R34" i="4"/>
  <c r="P34" i="4"/>
  <c r="N34" i="4"/>
  <c r="L34" i="4"/>
  <c r="H34" i="4"/>
  <c r="AK33" i="4"/>
  <c r="AJ33" i="4"/>
  <c r="AH33" i="4"/>
  <c r="AD33" i="4"/>
  <c r="AB33" i="4"/>
  <c r="X33" i="4"/>
  <c r="T33" i="4"/>
  <c r="R33" i="4"/>
  <c r="P33" i="4"/>
  <c r="N33" i="4"/>
  <c r="L33" i="4"/>
  <c r="H33" i="4"/>
  <c r="AK32" i="4"/>
  <c r="AG32" i="4"/>
  <c r="AD32" i="4"/>
  <c r="T32" i="4"/>
  <c r="R32" i="4"/>
  <c r="P32" i="4"/>
  <c r="N32" i="4"/>
  <c r="L32" i="4"/>
  <c r="V32" i="4" s="1"/>
  <c r="U33" i="4" s="1"/>
  <c r="H32" i="4"/>
  <c r="T35" i="3"/>
  <c r="T37" i="3"/>
  <c r="T38" i="3"/>
  <c r="T39" i="3"/>
  <c r="T40" i="3"/>
  <c r="AD40" i="3"/>
  <c r="T46" i="3"/>
  <c r="AD46" i="3" s="1"/>
  <c r="T48" i="3"/>
  <c r="AD48" i="3" s="1"/>
  <c r="T50" i="3"/>
  <c r="AD50" i="3" s="1"/>
  <c r="T53" i="3"/>
  <c r="T54" i="3"/>
  <c r="R35" i="3"/>
  <c r="R37" i="3"/>
  <c r="R38" i="3"/>
  <c r="AB38" i="3" s="1"/>
  <c r="R39" i="3"/>
  <c r="AB39" i="3" s="1"/>
  <c r="R40" i="3"/>
  <c r="R46" i="3"/>
  <c r="R48" i="3"/>
  <c r="R50" i="3"/>
  <c r="R53" i="3"/>
  <c r="R54" i="3"/>
  <c r="P35" i="3"/>
  <c r="Z35" i="3" s="1"/>
  <c r="P37" i="3"/>
  <c r="Z37" i="3" s="1"/>
  <c r="P38" i="3"/>
  <c r="Z38" i="3" s="1"/>
  <c r="AJ38" i="3" s="1"/>
  <c r="P40" i="3"/>
  <c r="Z40" i="3" s="1"/>
  <c r="P46" i="3"/>
  <c r="P48" i="3"/>
  <c r="P50" i="3"/>
  <c r="P53" i="3"/>
  <c r="P54" i="3"/>
  <c r="N35" i="3"/>
  <c r="X35" i="3" s="1"/>
  <c r="AI35" i="3" s="1"/>
  <c r="N37" i="3"/>
  <c r="X37" i="3" s="1"/>
  <c r="AI37" i="3" s="1"/>
  <c r="N38" i="3"/>
  <c r="X38" i="3" s="1"/>
  <c r="AI38" i="3" s="1"/>
  <c r="N39" i="3"/>
  <c r="X39" i="3" s="1"/>
  <c r="AI39" i="3" s="1"/>
  <c r="N40" i="3"/>
  <c r="X40" i="3" s="1"/>
  <c r="AI40" i="3" s="1"/>
  <c r="N46" i="3"/>
  <c r="N48" i="3"/>
  <c r="N50" i="3"/>
  <c r="N53" i="3"/>
  <c r="N54" i="3"/>
  <c r="L37" i="3"/>
  <c r="L38" i="3"/>
  <c r="L39" i="3"/>
  <c r="L40" i="3"/>
  <c r="L46" i="3"/>
  <c r="L48" i="3"/>
  <c r="L50" i="3"/>
  <c r="L53" i="3"/>
  <c r="L54" i="3"/>
  <c r="T32" i="3"/>
  <c r="R32" i="3"/>
  <c r="P32" i="3"/>
  <c r="N32" i="3"/>
  <c r="L32" i="3"/>
  <c r="V32" i="3" s="1"/>
  <c r="G65" i="3"/>
  <c r="I65" i="3" s="1"/>
  <c r="D65" i="3"/>
  <c r="AK54" i="3"/>
  <c r="AJ54" i="3"/>
  <c r="AH54" i="3"/>
  <c r="AG54" i="3"/>
  <c r="AD54" i="3"/>
  <c r="AB54" i="3"/>
  <c r="Z54" i="3"/>
  <c r="X54" i="3"/>
  <c r="H54" i="3"/>
  <c r="AK53" i="3"/>
  <c r="AJ53" i="3"/>
  <c r="AH53" i="3"/>
  <c r="AG53" i="3"/>
  <c r="AD53" i="3"/>
  <c r="AB53" i="3"/>
  <c r="Z53" i="3"/>
  <c r="X53" i="3"/>
  <c r="H53" i="3"/>
  <c r="AG50" i="3"/>
  <c r="Z50" i="3"/>
  <c r="H50" i="3"/>
  <c r="AG48" i="3"/>
  <c r="Z48" i="3"/>
  <c r="H48" i="3"/>
  <c r="AG46" i="3"/>
  <c r="Z46" i="3"/>
  <c r="H46" i="3"/>
  <c r="AG40" i="3"/>
  <c r="H40" i="3"/>
  <c r="AK39" i="3"/>
  <c r="AG39" i="3"/>
  <c r="AD39" i="3"/>
  <c r="H39" i="3"/>
  <c r="AK38" i="3"/>
  <c r="AG38" i="3"/>
  <c r="AD38" i="3"/>
  <c r="H38" i="3"/>
  <c r="AK37" i="3"/>
  <c r="AG37" i="3"/>
  <c r="AD37" i="3"/>
  <c r="H37" i="3"/>
  <c r="AK35" i="3"/>
  <c r="AG35" i="3"/>
  <c r="AD35" i="3"/>
  <c r="H35" i="3"/>
  <c r="AK32" i="3"/>
  <c r="AG32" i="3"/>
  <c r="AD32" i="3"/>
  <c r="H32" i="3"/>
  <c r="G58" i="3"/>
  <c r="I58" i="3" s="1"/>
  <c r="J58" i="3" s="1"/>
  <c r="D68" i="3"/>
  <c r="G61" i="3"/>
  <c r="I61" i="3" s="1"/>
  <c r="G69" i="3"/>
  <c r="I69" i="3" s="1"/>
  <c r="D66" i="3"/>
  <c r="D60" i="3"/>
  <c r="G63" i="4"/>
  <c r="I63" i="4"/>
  <c r="G66" i="3"/>
  <c r="I66" i="3" s="1"/>
  <c r="G60" i="3"/>
  <c r="I60" i="3" s="1"/>
  <c r="D59" i="3"/>
  <c r="G66" i="4"/>
  <c r="I66" i="4" s="1"/>
  <c r="G65" i="4"/>
  <c r="I65" i="4" s="1"/>
  <c r="D55" i="4"/>
  <c r="E55" i="4" s="1"/>
  <c r="E56" i="4" s="1"/>
  <c r="E57" i="4" s="1"/>
  <c r="E58" i="4" s="1"/>
  <c r="E59" i="4" s="1"/>
  <c r="E60" i="4" s="1"/>
  <c r="E61" i="4" s="1"/>
  <c r="E62" i="4" s="1"/>
  <c r="E63" i="4" s="1"/>
  <c r="E64" i="4" s="1"/>
  <c r="D57" i="4"/>
  <c r="D59" i="4"/>
  <c r="D61" i="4"/>
  <c r="D63" i="4"/>
  <c r="D64" i="4"/>
  <c r="D56" i="4"/>
  <c r="D58" i="4"/>
  <c r="D60" i="4"/>
  <c r="D62" i="4"/>
  <c r="D66" i="4"/>
  <c r="D64" i="3"/>
  <c r="G68" i="3"/>
  <c r="I68" i="3" s="1"/>
  <c r="G67" i="3"/>
  <c r="I67" i="3" s="1"/>
  <c r="G59" i="3"/>
  <c r="I59" i="3" s="1"/>
  <c r="D61" i="3"/>
  <c r="D67" i="3"/>
  <c r="D69" i="3"/>
  <c r="D58" i="3"/>
  <c r="E58" i="3" s="1"/>
  <c r="AH32" i="3"/>
  <c r="X32" i="3"/>
  <c r="AH46" i="3"/>
  <c r="X46" i="3"/>
  <c r="AI46" i="3"/>
  <c r="X48" i="3"/>
  <c r="AH48" i="3"/>
  <c r="AH50" i="3"/>
  <c r="X50" i="3"/>
  <c r="Z32" i="3"/>
  <c r="AJ32" i="3"/>
  <c r="AB32" i="3"/>
  <c r="AB35" i="3"/>
  <c r="AJ35" i="3"/>
  <c r="AJ37" i="3"/>
  <c r="AB37" i="3"/>
  <c r="AB40" i="3"/>
  <c r="AK40" i="3"/>
  <c r="AJ40" i="3"/>
  <c r="AJ46" i="3"/>
  <c r="AB46" i="3"/>
  <c r="AJ48" i="3"/>
  <c r="AB48" i="3"/>
  <c r="AJ50" i="3"/>
  <c r="AB50" i="3"/>
  <c r="E65" i="4" l="1"/>
  <c r="E66" i="4" s="1"/>
  <c r="AB63" i="4" s="1"/>
  <c r="AG33" i="4"/>
  <c r="V33" i="4"/>
  <c r="W32" i="4" s="1"/>
  <c r="J57" i="4"/>
  <c r="J58" i="4" s="1"/>
  <c r="J59" i="4" s="1"/>
  <c r="J60" i="4" s="1"/>
  <c r="J61" i="4" s="1"/>
  <c r="J62" i="4" s="1"/>
  <c r="J63" i="4" s="1"/>
  <c r="J64" i="4" s="1"/>
  <c r="J65" i="4" s="1"/>
  <c r="J66" i="4" s="1"/>
  <c r="AB64" i="4" s="1"/>
  <c r="Z40" i="4"/>
  <c r="AA40" i="4" s="1"/>
  <c r="AI40" i="4"/>
  <c r="E59" i="3"/>
  <c r="E60" i="3" s="1"/>
  <c r="E61" i="3" s="1"/>
  <c r="E62" i="3" s="1"/>
  <c r="E63" i="3" s="1"/>
  <c r="E64" i="3" s="1"/>
  <c r="E65" i="3" s="1"/>
  <c r="E66" i="3" s="1"/>
  <c r="E67" i="3" s="1"/>
  <c r="E68" i="3" s="1"/>
  <c r="E69" i="3" s="1"/>
  <c r="AB66" i="3" s="1"/>
  <c r="AK48" i="3"/>
  <c r="AK50" i="3"/>
  <c r="AK46" i="3"/>
  <c r="J59" i="3"/>
  <c r="J60" i="3" s="1"/>
  <c r="J61" i="3" s="1"/>
  <c r="J62" i="3" s="1"/>
  <c r="J63" i="3" s="1"/>
  <c r="J64" i="3" s="1"/>
  <c r="AB40" i="4" l="1"/>
  <c r="AJ40" i="4"/>
  <c r="AH32" i="4"/>
  <c r="X32" i="4"/>
  <c r="J65" i="3"/>
  <c r="J66" i="3" s="1"/>
  <c r="J67" i="3" s="1"/>
  <c r="J68" i="3" s="1"/>
  <c r="J69" i="3" s="1"/>
  <c r="W34" i="4" l="1"/>
  <c r="W35" i="4"/>
  <c r="X34" i="4" l="1"/>
  <c r="W37" i="4" s="1"/>
  <c r="AH34" i="4"/>
  <c r="AH35" i="4"/>
  <c r="X35" i="4"/>
  <c r="W36" i="4" s="1"/>
  <c r="AH36" i="4" l="1"/>
  <c r="X36" i="4"/>
  <c r="X37" i="4"/>
  <c r="W38" i="4" s="1"/>
  <c r="AH37" i="4"/>
  <c r="AH38" i="4" l="1"/>
  <c r="X38" i="4"/>
  <c r="W39" i="4" s="1"/>
  <c r="X39" i="4" l="1"/>
  <c r="W41" i="4" s="1"/>
  <c r="AH39" i="4"/>
  <c r="X41" i="4" l="1"/>
  <c r="W42" i="4" s="1"/>
  <c r="AH41" i="4"/>
  <c r="AH42" i="4" l="1"/>
  <c r="X42" i="4"/>
  <c r="W43" i="4" s="1"/>
  <c r="AH43" i="4" l="1"/>
  <c r="X43" i="4"/>
  <c r="W44" i="4" s="1"/>
  <c r="AH44" i="4" l="1"/>
  <c r="X44" i="4"/>
  <c r="W45" i="4" s="1"/>
  <c r="AH45" i="4" l="1"/>
  <c r="X45" i="4"/>
  <c r="W46" i="4" s="1"/>
  <c r="X46" i="4" l="1"/>
  <c r="W47" i="4" s="1"/>
  <c r="AH46" i="4"/>
  <c r="AH47" i="4" l="1"/>
  <c r="X47" i="4"/>
  <c r="W48" i="4" s="1"/>
  <c r="X48" i="4" l="1"/>
  <c r="Y32" i="4" s="1"/>
  <c r="AH48" i="4"/>
  <c r="AI32" i="4" l="1"/>
  <c r="Z32" i="4"/>
  <c r="Y34" i="4" s="1"/>
  <c r="AI34" i="4" l="1"/>
  <c r="Z34" i="4"/>
  <c r="Y35" i="4" s="1"/>
  <c r="AI35" i="4" l="1"/>
  <c r="Z35" i="4"/>
  <c r="Y37" i="4" s="1"/>
  <c r="Z37" i="4" l="1"/>
  <c r="Y38" i="4" s="1"/>
  <c r="AI37" i="4"/>
  <c r="AI38" i="4" l="1"/>
  <c r="Z38" i="4"/>
  <c r="Y39" i="4" s="1"/>
  <c r="AI39" i="4" l="1"/>
  <c r="Z39" i="4"/>
  <c r="Y33" i="4" s="1"/>
  <c r="Z33" i="4" l="1"/>
  <c r="AA32" i="4" s="1"/>
  <c r="AI33" i="4"/>
  <c r="AB32" i="4" l="1"/>
  <c r="AA34" i="4" s="1"/>
  <c r="AJ32" i="4"/>
  <c r="AJ34" i="4" l="1"/>
  <c r="AB34" i="4"/>
  <c r="AA35" i="4" s="1"/>
  <c r="AJ35" i="4" l="1"/>
  <c r="AB35" i="4"/>
  <c r="AA36" i="4" s="1"/>
  <c r="AB36" i="4" l="1"/>
  <c r="AA37" i="4" s="1"/>
  <c r="AJ36" i="4"/>
  <c r="AB37" i="4" l="1"/>
  <c r="AA38" i="4" s="1"/>
  <c r="AJ37" i="4"/>
  <c r="AJ38" i="4" l="1"/>
  <c r="AB38" i="4"/>
  <c r="AA39" i="4" s="1"/>
  <c r="AB39" i="4" l="1"/>
  <c r="AA41" i="4" s="1"/>
  <c r="AJ39" i="4"/>
  <c r="AB41" i="4" l="1"/>
  <c r="AA42" i="4" s="1"/>
  <c r="AJ41" i="4"/>
  <c r="AJ42" i="4" l="1"/>
  <c r="AB42" i="4"/>
  <c r="AA43" i="4" s="1"/>
  <c r="AB43" i="4" l="1"/>
  <c r="AA44" i="4" s="1"/>
  <c r="AJ43" i="4"/>
  <c r="AB44" i="4" l="1"/>
  <c r="AA45" i="4" s="1"/>
  <c r="AJ44" i="4"/>
  <c r="AJ45" i="4" l="1"/>
  <c r="AB45" i="4"/>
  <c r="AA46" i="4" s="1"/>
  <c r="AJ46" i="4" l="1"/>
  <c r="AB46" i="4"/>
  <c r="AA47" i="4" s="1"/>
  <c r="AJ47" i="4" l="1"/>
  <c r="AB47" i="4"/>
  <c r="AA48" i="4" s="1"/>
  <c r="AB48" i="4" l="1"/>
  <c r="AC41" i="4" s="1"/>
  <c r="AJ48" i="4"/>
  <c r="AD41" i="4" l="1"/>
  <c r="AC42" i="4" s="1"/>
  <c r="AK41" i="4"/>
  <c r="AD42" i="4" l="1"/>
  <c r="AC43" i="4" s="1"/>
  <c r="AK42" i="4"/>
  <c r="AK43" i="4" l="1"/>
  <c r="AD43" i="4"/>
  <c r="AC44" i="4" s="1"/>
  <c r="AK44" i="4" l="1"/>
  <c r="AD44" i="4"/>
  <c r="AC45" i="4" s="1"/>
  <c r="AD45" i="4" l="1"/>
  <c r="AK45" i="4"/>
</calcChain>
</file>

<file path=xl/sharedStrings.xml><?xml version="1.0" encoding="utf-8"?>
<sst xmlns="http://schemas.openxmlformats.org/spreadsheetml/2006/main" count="413" uniqueCount="148">
  <si>
    <t>D. Layton</t>
  </si>
  <si>
    <t>Completion Date</t>
  </si>
  <si>
    <t>November</t>
  </si>
  <si>
    <t>Working Days</t>
  </si>
  <si>
    <t>October</t>
  </si>
  <si>
    <t>September</t>
  </si>
  <si>
    <t>August</t>
  </si>
  <si>
    <t>July</t>
  </si>
  <si>
    <t>June</t>
  </si>
  <si>
    <t>May</t>
  </si>
  <si>
    <t>April</t>
  </si>
  <si>
    <t>March</t>
  </si>
  <si>
    <t>Total</t>
  </si>
  <si>
    <t>Month</t>
  </si>
  <si>
    <t>%</t>
  </si>
  <si>
    <t>Work Days</t>
  </si>
  <si>
    <t>Holiday</t>
  </si>
  <si>
    <t>End</t>
  </si>
  <si>
    <t>Begin</t>
  </si>
  <si>
    <t>REMARKS</t>
  </si>
  <si>
    <t>Possible</t>
  </si>
  <si>
    <t>Days</t>
  </si>
  <si>
    <t>Date</t>
  </si>
  <si>
    <t>/</t>
  </si>
  <si>
    <t>S.Y.</t>
  </si>
  <si>
    <t>17. Seeding and Finishing</t>
  </si>
  <si>
    <t>16. Concrete Driveway</t>
  </si>
  <si>
    <t>S.F.</t>
  </si>
  <si>
    <t>15. Concrete Sidewalk</t>
  </si>
  <si>
    <t>L.F.</t>
  </si>
  <si>
    <t>14. Concrete Curb and Gutter</t>
  </si>
  <si>
    <t>13. Concrete Pavement (Urban)</t>
  </si>
  <si>
    <t>Ton</t>
  </si>
  <si>
    <t>12 CABC (Urban)</t>
  </si>
  <si>
    <t>11. Breaker Run (Urban)</t>
  </si>
  <si>
    <t>C.Y.</t>
  </si>
  <si>
    <t>10. Common Excavation (Urban)</t>
  </si>
  <si>
    <t>9. Structure (Ped Tunnel)</t>
  </si>
  <si>
    <t>Each</t>
  </si>
  <si>
    <t>8. Storm Inlets and Manholes</t>
  </si>
  <si>
    <t>7. Storm Sewer</t>
  </si>
  <si>
    <t>6. Water Main (Inc. Laterals)</t>
  </si>
  <si>
    <t>5. Sanitary Manholes</t>
  </si>
  <si>
    <t>4. Sanitary Sewer</t>
  </si>
  <si>
    <t>3. Removing Pavement</t>
  </si>
  <si>
    <t>2. Temporary Pavement</t>
  </si>
  <si>
    <t xml:space="preserve"> </t>
  </si>
  <si>
    <t>1. Traffic Control</t>
  </si>
  <si>
    <t>Gap 5</t>
  </si>
  <si>
    <t>Gap 4</t>
  </si>
  <si>
    <t>Gap 3</t>
  </si>
  <si>
    <t>Gap 2</t>
  </si>
  <si>
    <t>Gap 1</t>
  </si>
  <si>
    <t>Stage 5</t>
  </si>
  <si>
    <t>Stage 4</t>
  </si>
  <si>
    <t>Stage 3</t>
  </si>
  <si>
    <t>Stage 2</t>
  </si>
  <si>
    <t>Stage 1</t>
  </si>
  <si>
    <t>Working Days
(per Stage)</t>
  </si>
  <si>
    <t>Unit</t>
  </si>
  <si>
    <t>Total Quantity</t>
  </si>
  <si>
    <t>Contract Quantity per Stage</t>
  </si>
  <si>
    <t>Item</t>
  </si>
  <si>
    <t>ITEM ANALYSIS</t>
  </si>
  <si>
    <t>Probable Date of Beginning</t>
  </si>
  <si>
    <t>Melvin Court to Thierer Road</t>
  </si>
  <si>
    <t>Project Limits</t>
  </si>
  <si>
    <t>Dane</t>
  </si>
  <si>
    <t>County</t>
  </si>
  <si>
    <t>Reconstruction</t>
  </si>
  <si>
    <t>Work Type</t>
  </si>
  <si>
    <t>Date of Letting</t>
  </si>
  <si>
    <t>East Washington Ave., City of Madison</t>
  </si>
  <si>
    <t>Project Title</t>
  </si>
  <si>
    <t>USH 151</t>
  </si>
  <si>
    <t>Highway</t>
  </si>
  <si>
    <t>5992-05-88</t>
  </si>
  <si>
    <t>Project ID</t>
  </si>
  <si>
    <t>CONTRACT TIME FOR COMPLETION</t>
  </si>
  <si>
    <t>Instructions for Contract Time for Completion Spreadsheet</t>
  </si>
  <si>
    <t>CONSTRUCTION YEAR:</t>
  </si>
  <si>
    <t>Calendar Days</t>
  </si>
  <si>
    <t>Prepared By</t>
  </si>
  <si>
    <t>Probable Working Days</t>
  </si>
  <si>
    <t>Production Rate</t>
  </si>
  <si>
    <t>Page 1 of 1</t>
  </si>
  <si>
    <t>Release Notes</t>
  </si>
  <si>
    <t>10/2009 - Fixed Stage 3 formula error</t>
  </si>
  <si>
    <t>01/2010 - Added ability to rename stages.</t>
  </si>
  <si>
    <t>1.  The form is locked.  Information can only be entered in the yellow shaded cells.</t>
  </si>
  <si>
    <t>7.  If the default "Stage 1", "Stage 2", etc., doesn't work for your project, you can edit them in the yellow shaded cells.  The legend and other column headings will update automatically.</t>
  </si>
  <si>
    <t>9.  Enter number of holidays days each month.</t>
  </si>
  <si>
    <t>11.  Enter remarks as necessary.</t>
  </si>
  <si>
    <t>12. Enter number of calendar days, working days, and completion date based on the time of completion chart.</t>
  </si>
  <si>
    <t>13.  To get rid of extra days (blank space) on the right side of the Gantt Chart, right click on the top axis and select "Format Axis".  Under "Axis Options", Change "Maximum" from "Auto" to "Fixed" and set the value to the total number of working days for the contract.</t>
  </si>
  <si>
    <t>2.  Enter project information at the top of the form.</t>
  </si>
  <si>
    <t>3.  Enter controlling items on left side of page under Item Analysis.</t>
  </si>
  <si>
    <t>4.  Enter item quantities for each stage (all stages do not need to be used).</t>
  </si>
  <si>
    <t>6.  Enter begin day for each item and stage (the end date will be calculated automatically). Tip: You can use a formula here, for instance to start Item 2 when Item 1 is done, you would enter =W30 in cell V31.  That way if you add 2 days to Item 1, the start date for Item 2 will automatically adjust by 2 days.</t>
  </si>
  <si>
    <t>See FDM 19-10-30 for general information on the Contract Time for Completion analysis.</t>
  </si>
  <si>
    <t>8.  Enter the construction year at the bottom of the page to automatically fill out all the Begin and End dates for each month.  Then, delete Begin and End dates for months before the start date or after the completion date.  Change the Begin date for the applicable month to the actual probable date of beginning and change the End date for the applicable month to the anticipated completion date.  Under the Month column, delete names for unused months (those with no working days) to remove the labels from the Gantt Chart.</t>
  </si>
  <si>
    <t>Contact David Layton (david.layton@dot.wi.gov) with any suggested revisions to this form.</t>
  </si>
  <si>
    <t>09/2010 - Updated FDM links to account for FDM file revisions.</t>
  </si>
  <si>
    <t>10.  Enter probable working day percentage based on the work type (see FDM 19-10 Attachment 30.2).</t>
  </si>
  <si>
    <t>5.  Enter item units and production rates (see FDM 19-10 Attachment 30.3 for example rates).</t>
  </si>
  <si>
    <t>Wisconsin Department of Transportation      DT1923      09/2010</t>
  </si>
  <si>
    <t>Wisconsin Department of Transportation      DT1923      04/2011</t>
  </si>
  <si>
    <t>Structure</t>
  </si>
  <si>
    <t>Removing Old Structure</t>
  </si>
  <si>
    <t>Piling</t>
  </si>
  <si>
    <t>Bar Steel Reinforcement</t>
  </si>
  <si>
    <t>Concrete Masonry Bridges</t>
  </si>
  <si>
    <t>Backfill Structure</t>
  </si>
  <si>
    <t>Base Aggregate</t>
  </si>
  <si>
    <t>Finishing Items</t>
  </si>
  <si>
    <t>General</t>
  </si>
  <si>
    <t>S Abut</t>
  </si>
  <si>
    <t>N Abut</t>
  </si>
  <si>
    <t>Roadway</t>
  </si>
  <si>
    <t>Deck</t>
  </si>
  <si>
    <t>LS</t>
  </si>
  <si>
    <t>LF</t>
  </si>
  <si>
    <t>CY</t>
  </si>
  <si>
    <t>TON</t>
  </si>
  <si>
    <t>Excavation for Structures</t>
  </si>
  <si>
    <t>Earthwork</t>
  </si>
  <si>
    <t>HMA Pavement</t>
  </si>
  <si>
    <t>LB</t>
  </si>
  <si>
    <t>6270-00-74</t>
  </si>
  <si>
    <t>STH 49</t>
  </si>
  <si>
    <t>Waupaca</t>
  </si>
  <si>
    <t>V Iola, Main Street</t>
  </si>
  <si>
    <t>S Br Little Wolf, B-68-0133</t>
  </si>
  <si>
    <t>Storm Sewer</t>
  </si>
  <si>
    <t>Approach Slab</t>
  </si>
  <si>
    <t>Curb and Gutter</t>
  </si>
  <si>
    <t>Sidewalk</t>
  </si>
  <si>
    <t>Pavement Marking</t>
  </si>
  <si>
    <t>Roadway Removals</t>
  </si>
  <si>
    <t>DAY</t>
  </si>
  <si>
    <t>Concrete Staining</t>
  </si>
  <si>
    <t>SF</t>
  </si>
  <si>
    <t>Pre-Boring</t>
  </si>
  <si>
    <t>Lighting</t>
  </si>
  <si>
    <t>EACH</t>
  </si>
  <si>
    <t>TC/Detour/Temp Sidewalk/EC</t>
  </si>
  <si>
    <t>There is an instream work restriction between March 1 through June 15. Road cannot be closed until after the Iola Car Show July 9 - 11, 2020.</t>
  </si>
  <si>
    <t>EAN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</si>
</sst>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m/d/yyyy;@"/>
    <numFmt numFmtId="165" formatCode="[$-409]mmmm\ d\,\ yyyy;@"/>
  </numFmts>
  <fonts count="17" x14ac:knownFonts="1">
    <font>
      <sz val="10"/>
      <name val="Arial"/>
      <family val="2"/>
    </font>
    <font>
      <sz val="10"/>
      <name val="Arial"/>
      <family val="2"/>
    </font>
    <font>
      <sz val="10"/>
      <name val="Arial"/>
      <family val="2"/>
    </font>
    <font>
      <b/>
      <sz val="14"/>
      <name val="Arial"/>
      <family val="2"/>
    </font>
    <font>
      <u/>
      <sz val="7.5"/>
      <color theme="10"/>
      <name val="Arial"/>
      <family val="2"/>
    </font>
    <font>
      <u/>
      <sz val="10"/>
      <color theme="10"/>
      <name val="Arial"/>
      <family val="2"/>
    </font>
    <font>
      <b/>
      <sz val="20"/>
      <name val="Arial"/>
      <family val="2"/>
    </font>
    <font>
      <sz val="8"/>
      <name val="Arial"/>
      <family val="2"/>
    </font>
    <font>
      <b/>
      <sz val="10"/>
      <name val="Arial"/>
      <family val="2"/>
    </font>
    <font>
      <sz val="10"/>
      <color indexed="8"/>
      <name val="Arial"/>
      <family val="2"/>
    </font>
    <font>
      <sz val="10"/>
      <color indexed="10"/>
      <name val="Arial"/>
      <family val="2"/>
    </font>
    <font>
      <b/>
      <sz val="16"/>
      <name val="Arial"/>
      <family val="2"/>
    </font>
    <font>
      <b/>
      <sz val="12"/>
      <name val="Arial"/>
      <family val="2"/>
    </font>
    <font>
      <b/>
      <u/>
      <sz val="10"/>
      <color theme="10"/>
      <name val="Arial"/>
      <family val="2"/>
    </font>
    <font>
      <sz val="11"/>
      <name val="Arial"/>
      <family val="2"/>
    </font>
    <font>
      <b/>
      <sz val="11"/>
      <name val="Arial"/>
      <family val="2"/>
    </font>
    <font>
      <b/>
      <sz val="11"/>
      <color rgb="FFFF0000"/>
      <name val="Arial"/>
      <family val="2"/>
    </font>
  </fonts>
  <fills count="3">
    <fill>
      <patternFill patternType="none"/>
    </fill>
    <fill>
      <patternFill patternType="gray125"/>
    </fill>
    <fill>
      <patternFill patternType="solid">
        <fgColor rgb="FFFFFF99"/>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s>
  <cellStyleXfs count="4">
    <xf numFmtId="0" fontId="0" fillId="0" borderId="0"/>
    <xf numFmtId="0" fontId="2" fillId="0" borderId="0"/>
    <xf numFmtId="0" fontId="4" fillId="0" borderId="0" applyNumberFormat="0" applyFill="0" applyBorder="0" applyAlignment="0" applyProtection="0">
      <alignment vertical="top"/>
      <protection locked="0"/>
    </xf>
    <xf numFmtId="0" fontId="1" fillId="0" borderId="0"/>
  </cellStyleXfs>
  <cellXfs count="149">
    <xf numFmtId="0" fontId="0" fillId="0" borderId="0" xfId="0"/>
    <xf numFmtId="0" fontId="3" fillId="0" borderId="0" xfId="1" applyFont="1"/>
    <xf numFmtId="0" fontId="1" fillId="0" borderId="0" xfId="1" applyFont="1" applyAlignment="1">
      <alignment vertical="top" wrapText="1"/>
    </xf>
    <xf numFmtId="0" fontId="5" fillId="0" borderId="0" xfId="2" applyFont="1" applyAlignment="1" applyProtection="1">
      <alignment vertical="top" wrapText="1"/>
    </xf>
    <xf numFmtId="0" fontId="0" fillId="0" borderId="0" xfId="0" applyFont="1" applyFill="1" applyProtection="1"/>
    <xf numFmtId="0" fontId="8" fillId="0" borderId="0" xfId="0" applyFont="1" applyFill="1" applyAlignment="1" applyProtection="1">
      <alignment horizontal="right"/>
    </xf>
    <xf numFmtId="0" fontId="0" fillId="0" borderId="0" xfId="0" applyFont="1" applyFill="1" applyAlignment="1" applyProtection="1">
      <alignment horizontal="center"/>
    </xf>
    <xf numFmtId="0" fontId="9" fillId="0" borderId="0" xfId="0" applyFont="1" applyFill="1" applyProtection="1"/>
    <xf numFmtId="0" fontId="10" fillId="0" borderId="0" xfId="0" applyFont="1" applyFill="1" applyProtection="1"/>
    <xf numFmtId="0" fontId="14" fillId="0" borderId="6" xfId="0" applyFont="1" applyFill="1" applyBorder="1" applyAlignment="1" applyProtection="1">
      <alignment horizontal="center" vertical="center"/>
    </xf>
    <xf numFmtId="0" fontId="14" fillId="0" borderId="9" xfId="0" applyFont="1" applyFill="1" applyBorder="1" applyAlignment="1" applyProtection="1">
      <alignment horizontal="center" vertical="center"/>
    </xf>
    <xf numFmtId="0" fontId="8" fillId="0" borderId="4" xfId="0" applyFont="1" applyFill="1" applyBorder="1" applyAlignment="1" applyProtection="1">
      <alignment horizontal="center"/>
    </xf>
    <xf numFmtId="0" fontId="8" fillId="0" borderId="3" xfId="0" applyFont="1" applyFill="1" applyBorder="1" applyAlignment="1" applyProtection="1">
      <alignment horizontal="center"/>
    </xf>
    <xf numFmtId="0" fontId="8" fillId="0" borderId="13" xfId="0" applyFont="1" applyFill="1" applyBorder="1" applyAlignment="1" applyProtection="1">
      <alignment horizontal="center"/>
    </xf>
    <xf numFmtId="0" fontId="8" fillId="0" borderId="11" xfId="0" applyFont="1" applyFill="1" applyBorder="1" applyAlignment="1" applyProtection="1">
      <alignment horizontal="center"/>
    </xf>
    <xf numFmtId="0" fontId="8" fillId="0" borderId="1" xfId="0" applyFont="1" applyFill="1" applyBorder="1" applyAlignment="1" applyProtection="1">
      <alignment horizontal="center"/>
    </xf>
    <xf numFmtId="0" fontId="0" fillId="0" borderId="0" xfId="0" applyFont="1" applyFill="1" applyAlignment="1" applyProtection="1">
      <alignment wrapText="1"/>
      <protection hidden="1"/>
    </xf>
    <xf numFmtId="3" fontId="0" fillId="0" borderId="2" xfId="0" applyNumberFormat="1" applyFont="1" applyFill="1" applyBorder="1" applyAlignment="1" applyProtection="1">
      <alignment horizontal="center"/>
      <protection locked="0"/>
    </xf>
    <xf numFmtId="3" fontId="0" fillId="0" borderId="9" xfId="0" applyNumberFormat="1" applyFont="1" applyFill="1" applyBorder="1" applyAlignment="1" applyProtection="1">
      <alignment horizontal="center"/>
      <protection locked="0"/>
    </xf>
    <xf numFmtId="3" fontId="0" fillId="0" borderId="2" xfId="0" applyNumberFormat="1" applyFont="1" applyFill="1" applyBorder="1" applyAlignment="1" applyProtection="1">
      <alignment horizontal="center"/>
    </xf>
    <xf numFmtId="0" fontId="0" fillId="0" borderId="3" xfId="0" applyFont="1" applyFill="1" applyBorder="1" applyProtection="1">
      <protection locked="0"/>
    </xf>
    <xf numFmtId="0" fontId="9" fillId="0" borderId="9" xfId="0" applyFont="1" applyFill="1" applyBorder="1" applyAlignment="1" applyProtection="1">
      <alignment horizontal="center"/>
    </xf>
    <xf numFmtId="0" fontId="0" fillId="0" borderId="9" xfId="0" quotePrefix="1" applyFont="1" applyFill="1" applyBorder="1" applyProtection="1"/>
    <xf numFmtId="0" fontId="0" fillId="0" borderId="10" xfId="0" applyFont="1" applyFill="1" applyBorder="1" applyAlignment="1" applyProtection="1">
      <alignment horizontal="center"/>
      <protection locked="0"/>
    </xf>
    <xf numFmtId="0" fontId="0" fillId="0" borderId="9" xfId="0" applyFont="1" applyFill="1" applyBorder="1" applyAlignment="1" applyProtection="1">
      <alignment horizontal="center"/>
    </xf>
    <xf numFmtId="0" fontId="0" fillId="0" borderId="4" xfId="0" applyFont="1" applyFill="1" applyBorder="1" applyAlignment="1" applyProtection="1">
      <alignment horizontal="center"/>
      <protection locked="0"/>
    </xf>
    <xf numFmtId="0" fontId="0" fillId="0" borderId="1" xfId="0" applyFont="1" applyFill="1" applyBorder="1" applyAlignment="1" applyProtection="1">
      <alignment horizontal="center"/>
    </xf>
    <xf numFmtId="0" fontId="0" fillId="0" borderId="0" xfId="0" applyFont="1" applyFill="1" applyProtection="1">
      <protection hidden="1"/>
    </xf>
    <xf numFmtId="3" fontId="0" fillId="0" borderId="6" xfId="0" applyNumberFormat="1" applyFont="1" applyFill="1" applyBorder="1" applyAlignment="1" applyProtection="1">
      <alignment horizontal="center"/>
      <protection locked="0"/>
    </xf>
    <xf numFmtId="0" fontId="0" fillId="0" borderId="9" xfId="0" applyFont="1" applyFill="1" applyBorder="1" applyProtection="1">
      <protection locked="0"/>
    </xf>
    <xf numFmtId="6" fontId="0" fillId="0" borderId="3" xfId="0" applyNumberFormat="1" applyFont="1" applyFill="1" applyBorder="1" applyProtection="1">
      <protection locked="0"/>
    </xf>
    <xf numFmtId="49" fontId="9" fillId="0" borderId="3" xfId="0" applyNumberFormat="1" applyFont="1" applyFill="1" applyBorder="1" applyProtection="1"/>
    <xf numFmtId="0" fontId="0" fillId="0" borderId="13" xfId="0" applyFont="1" applyFill="1" applyBorder="1" applyAlignment="1" applyProtection="1"/>
    <xf numFmtId="0" fontId="8" fillId="0" borderId="8" xfId="0" applyFont="1" applyFill="1" applyBorder="1" applyAlignment="1" applyProtection="1">
      <alignment horizontal="center"/>
    </xf>
    <xf numFmtId="0" fontId="8" fillId="0" borderId="0" xfId="0" applyFont="1" applyFill="1" applyBorder="1" applyAlignment="1" applyProtection="1"/>
    <xf numFmtId="0" fontId="8" fillId="0" borderId="0" xfId="0" applyFont="1" applyFill="1" applyBorder="1" applyAlignment="1" applyProtection="1">
      <alignment horizontal="center" wrapText="1"/>
    </xf>
    <xf numFmtId="0" fontId="3" fillId="0" borderId="0" xfId="0" applyFont="1" applyFill="1" applyBorder="1" applyAlignment="1" applyProtection="1">
      <alignment horizontal="left"/>
    </xf>
    <xf numFmtId="0" fontId="8" fillId="0" borderId="10" xfId="0" applyFont="1" applyFill="1" applyBorder="1" applyAlignment="1" applyProtection="1">
      <alignment horizontal="center"/>
    </xf>
    <xf numFmtId="0" fontId="8" fillId="0" borderId="5" xfId="0" applyFont="1" applyFill="1" applyBorder="1" applyAlignment="1" applyProtection="1">
      <alignment horizontal="center"/>
    </xf>
    <xf numFmtId="0" fontId="8" fillId="0" borderId="9" xfId="0" applyFont="1" applyFill="1" applyBorder="1" applyAlignment="1" applyProtection="1">
      <alignment horizontal="center"/>
    </xf>
    <xf numFmtId="0" fontId="8" fillId="0" borderId="7" xfId="0" applyFont="1" applyFill="1" applyBorder="1" applyAlignment="1" applyProtection="1">
      <alignment horizontal="center"/>
    </xf>
    <xf numFmtId="0" fontId="0" fillId="0" borderId="0" xfId="0" applyFont="1" applyFill="1" applyBorder="1" applyProtection="1"/>
    <xf numFmtId="164" fontId="0" fillId="0" borderId="2" xfId="0" applyNumberFormat="1" applyFont="1" applyFill="1" applyBorder="1" applyAlignment="1" applyProtection="1">
      <alignment horizontal="center"/>
      <protection locked="0"/>
    </xf>
    <xf numFmtId="1" fontId="0" fillId="0" borderId="1" xfId="0" applyNumberFormat="1" applyFont="1" applyFill="1" applyBorder="1" applyAlignment="1" applyProtection="1">
      <alignment horizontal="center"/>
    </xf>
    <xf numFmtId="0" fontId="0" fillId="0" borderId="3" xfId="0" applyFont="1" applyFill="1" applyBorder="1" applyAlignment="1" applyProtection="1">
      <alignment horizontal="center"/>
    </xf>
    <xf numFmtId="0" fontId="0" fillId="0" borderId="2" xfId="0" applyFont="1" applyFill="1" applyBorder="1" applyAlignment="1" applyProtection="1">
      <alignment horizontal="center"/>
      <protection locked="0"/>
    </xf>
    <xf numFmtId="1" fontId="0" fillId="0" borderId="3" xfId="0" applyNumberFormat="1" applyFont="1" applyFill="1" applyBorder="1" applyAlignment="1" applyProtection="1">
      <alignment horizontal="center" vertical="center" wrapText="1"/>
    </xf>
    <xf numFmtId="1" fontId="0" fillId="0" borderId="2" xfId="0" applyNumberFormat="1" applyFont="1" applyFill="1" applyBorder="1" applyAlignment="1" applyProtection="1">
      <alignment horizontal="center"/>
    </xf>
    <xf numFmtId="0" fontId="8" fillId="0" borderId="0" xfId="0" applyFont="1" applyFill="1" applyProtection="1"/>
    <xf numFmtId="0" fontId="16" fillId="0" borderId="0" xfId="0" applyFont="1" applyFill="1" applyProtection="1">
      <protection locked="0"/>
    </xf>
    <xf numFmtId="0" fontId="15" fillId="0" borderId="0" xfId="0" applyFont="1" applyFill="1" applyBorder="1" applyAlignment="1" applyProtection="1"/>
    <xf numFmtId="0" fontId="0" fillId="0" borderId="0" xfId="0" applyFont="1" applyFill="1" applyAlignment="1" applyProtection="1">
      <alignment wrapText="1"/>
    </xf>
    <xf numFmtId="3" fontId="0" fillId="2" borderId="2" xfId="0" applyNumberFormat="1" applyFont="1" applyFill="1" applyBorder="1" applyAlignment="1" applyProtection="1">
      <alignment horizontal="center"/>
    </xf>
    <xf numFmtId="3" fontId="0" fillId="2" borderId="9" xfId="0" applyNumberFormat="1" applyFont="1" applyFill="1" applyBorder="1" applyAlignment="1" applyProtection="1">
      <alignment horizontal="center"/>
    </xf>
    <xf numFmtId="3" fontId="0" fillId="2" borderId="6" xfId="0" applyNumberFormat="1" applyFont="1" applyFill="1" applyBorder="1" applyAlignment="1" applyProtection="1">
      <alignment horizontal="center"/>
    </xf>
    <xf numFmtId="0" fontId="0" fillId="2" borderId="3" xfId="0" applyFont="1" applyFill="1" applyBorder="1" applyProtection="1"/>
    <xf numFmtId="0" fontId="0" fillId="2" borderId="9" xfId="0" applyFont="1" applyFill="1" applyBorder="1" applyProtection="1"/>
    <xf numFmtId="6" fontId="0" fillId="2" borderId="3" xfId="0" applyNumberFormat="1" applyFont="1" applyFill="1" applyBorder="1" applyProtection="1"/>
    <xf numFmtId="0" fontId="0" fillId="2" borderId="10" xfId="0" applyFont="1" applyFill="1" applyBorder="1" applyAlignment="1" applyProtection="1">
      <alignment horizontal="center"/>
    </xf>
    <xf numFmtId="0" fontId="0" fillId="2" borderId="4" xfId="0" applyFont="1" applyFill="1" applyBorder="1" applyAlignment="1" applyProtection="1">
      <alignment horizontal="center"/>
    </xf>
    <xf numFmtId="164" fontId="0" fillId="2" borderId="2" xfId="0" applyNumberFormat="1" applyFont="1" applyFill="1" applyBorder="1" applyAlignment="1" applyProtection="1">
      <alignment horizontal="center"/>
    </xf>
    <xf numFmtId="0" fontId="0" fillId="2" borderId="2" xfId="0" applyFont="1" applyFill="1" applyBorder="1" applyAlignment="1" applyProtection="1">
      <alignment horizontal="center"/>
    </xf>
    <xf numFmtId="0" fontId="16" fillId="2" borderId="0" xfId="0" applyFont="1" applyFill="1" applyProtection="1"/>
    <xf numFmtId="0" fontId="1" fillId="0" borderId="0" xfId="1" applyFont="1"/>
    <xf numFmtId="0" fontId="11" fillId="0" borderId="0" xfId="0" applyFont="1" applyFill="1" applyBorder="1" applyAlignment="1" applyProtection="1"/>
    <xf numFmtId="0" fontId="7" fillId="0" borderId="0" xfId="0" applyFont="1" applyFill="1" applyAlignment="1" applyProtection="1">
      <alignment horizontal="center"/>
    </xf>
    <xf numFmtId="0" fontId="8" fillId="0" borderId="6" xfId="0" applyFont="1" applyFill="1" applyBorder="1" applyAlignment="1" applyProtection="1">
      <alignment horizontal="center"/>
    </xf>
    <xf numFmtId="0" fontId="8" fillId="0" borderId="0" xfId="0" applyFont="1" applyFill="1" applyAlignment="1" applyProtection="1"/>
    <xf numFmtId="0" fontId="8" fillId="0" borderId="0" xfId="1" applyFont="1"/>
    <xf numFmtId="0" fontId="5" fillId="0" borderId="0" xfId="2" applyFont="1" applyAlignment="1" applyProtection="1"/>
    <xf numFmtId="49" fontId="9" fillId="0" borderId="14" xfId="0" applyNumberFormat="1" applyFont="1" applyFill="1" applyBorder="1" applyAlignment="1" applyProtection="1">
      <protection locked="0"/>
    </xf>
    <xf numFmtId="49" fontId="9" fillId="0" borderId="0" xfId="0" applyNumberFormat="1" applyFont="1" applyFill="1" applyBorder="1" applyAlignment="1" applyProtection="1">
      <protection locked="0"/>
    </xf>
    <xf numFmtId="49" fontId="9" fillId="0" borderId="14" xfId="0" applyNumberFormat="1" applyFont="1" applyFill="1" applyBorder="1" applyAlignment="1" applyProtection="1">
      <protection locked="0"/>
    </xf>
    <xf numFmtId="1" fontId="0" fillId="0" borderId="3" xfId="0" applyNumberFormat="1" applyFont="1" applyFill="1" applyBorder="1" applyAlignment="1" applyProtection="1">
      <alignment horizontal="center"/>
    </xf>
    <xf numFmtId="49" fontId="9" fillId="0" borderId="14" xfId="0" applyNumberFormat="1" applyFont="1" applyFill="1" applyBorder="1" applyAlignment="1" applyProtection="1">
      <protection locked="0"/>
    </xf>
    <xf numFmtId="49" fontId="9" fillId="0" borderId="0" xfId="0" applyNumberFormat="1" applyFont="1" applyFill="1" applyBorder="1" applyAlignment="1" applyProtection="1">
      <protection locked="0"/>
    </xf>
    <xf numFmtId="49" fontId="9" fillId="0" borderId="14" xfId="0" applyNumberFormat="1" applyFont="1" applyFill="1" applyBorder="1" applyAlignment="1" applyProtection="1">
      <protection locked="0"/>
    </xf>
    <xf numFmtId="49" fontId="9" fillId="0" borderId="0" xfId="0" applyNumberFormat="1" applyFont="1" applyFill="1" applyBorder="1" applyAlignment="1" applyProtection="1">
      <protection locked="0"/>
    </xf>
    <xf numFmtId="0" fontId="0" fillId="0" borderId="2" xfId="0" applyNumberFormat="1" applyFont="1" applyFill="1" applyBorder="1" applyAlignment="1" applyProtection="1">
      <alignment horizontal="center"/>
      <protection locked="0"/>
    </xf>
    <xf numFmtId="0" fontId="8" fillId="0" borderId="0" xfId="0" applyFont="1" applyFill="1" applyAlignment="1" applyProtection="1">
      <alignment horizontal="center"/>
      <protection locked="0"/>
    </xf>
    <xf numFmtId="49" fontId="9" fillId="0" borderId="14" xfId="0" applyNumberFormat="1" applyFont="1" applyFill="1" applyBorder="1" applyAlignment="1" applyProtection="1">
      <protection locked="0"/>
    </xf>
    <xf numFmtId="49" fontId="9" fillId="0" borderId="0" xfId="0" applyNumberFormat="1" applyFont="1" applyFill="1" applyBorder="1" applyAlignment="1" applyProtection="1">
      <protection locked="0"/>
    </xf>
    <xf numFmtId="0" fontId="0" fillId="0" borderId="4" xfId="0" applyNumberFormat="1" applyFont="1" applyFill="1" applyBorder="1" applyAlignment="1" applyProtection="1">
      <alignment horizontal="center"/>
      <protection locked="0"/>
    </xf>
    <xf numFmtId="0" fontId="0" fillId="0" borderId="1" xfId="0" applyNumberFormat="1" applyFont="1" applyFill="1" applyBorder="1" applyAlignment="1" applyProtection="1">
      <alignment horizontal="center"/>
      <protection locked="0"/>
    </xf>
    <xf numFmtId="49" fontId="9" fillId="0" borderId="10" xfId="0" applyNumberFormat="1" applyFont="1" applyFill="1" applyBorder="1" applyAlignment="1" applyProtection="1">
      <protection locked="0"/>
    </xf>
    <xf numFmtId="49" fontId="9" fillId="0" borderId="9" xfId="0" applyNumberFormat="1" applyFont="1" applyFill="1" applyBorder="1" applyAlignment="1" applyProtection="1">
      <protection locked="0"/>
    </xf>
    <xf numFmtId="0" fontId="12" fillId="0" borderId="4" xfId="0" applyFont="1" applyFill="1" applyBorder="1" applyAlignment="1" applyProtection="1">
      <alignment horizontal="center"/>
    </xf>
    <xf numFmtId="0" fontId="12" fillId="0" borderId="1" xfId="0" applyFont="1" applyFill="1" applyBorder="1" applyAlignment="1" applyProtection="1">
      <alignment horizontal="center"/>
    </xf>
    <xf numFmtId="0" fontId="12" fillId="0" borderId="3" xfId="0" applyFont="1" applyFill="1" applyBorder="1" applyAlignment="1" applyProtection="1">
      <alignment horizontal="center"/>
    </xf>
    <xf numFmtId="0" fontId="13" fillId="0" borderId="13" xfId="2" applyFont="1" applyFill="1" applyBorder="1" applyAlignment="1" applyProtection="1">
      <alignment horizontal="center"/>
    </xf>
    <xf numFmtId="0" fontId="13" fillId="0" borderId="12" xfId="2" applyFont="1" applyFill="1" applyBorder="1" applyAlignment="1" applyProtection="1">
      <alignment horizontal="center"/>
    </xf>
    <xf numFmtId="0" fontId="13" fillId="0" borderId="11" xfId="2" applyFont="1" applyFill="1" applyBorder="1" applyAlignment="1" applyProtection="1">
      <alignment horizontal="center"/>
    </xf>
    <xf numFmtId="1" fontId="0" fillId="0" borderId="0" xfId="0" applyNumberFormat="1" applyFont="1" applyFill="1" applyAlignment="1" applyProtection="1">
      <alignment horizontal="center"/>
      <protection locked="0"/>
    </xf>
    <xf numFmtId="165" fontId="0" fillId="0" borderId="0" xfId="0" applyNumberFormat="1" applyFont="1" applyFill="1" applyAlignment="1" applyProtection="1">
      <alignment horizontal="center"/>
      <protection locked="0"/>
    </xf>
    <xf numFmtId="0" fontId="0" fillId="0" borderId="0" xfId="0" applyFont="1" applyFill="1" applyAlignment="1" applyProtection="1">
      <alignment horizontal="center"/>
      <protection locked="0"/>
    </xf>
    <xf numFmtId="0" fontId="15" fillId="0" borderId="14" xfId="0" applyFont="1" applyFill="1" applyBorder="1" applyAlignment="1" applyProtection="1">
      <alignment horizontal="right"/>
    </xf>
    <xf numFmtId="0" fontId="15" fillId="0" borderId="0" xfId="0" applyFont="1" applyFill="1" applyBorder="1" applyAlignment="1" applyProtection="1">
      <alignment horizontal="right"/>
    </xf>
    <xf numFmtId="0" fontId="3" fillId="0" borderId="0" xfId="0" applyFont="1" applyFill="1" applyBorder="1" applyAlignment="1" applyProtection="1">
      <alignment horizontal="center"/>
    </xf>
    <xf numFmtId="0" fontId="0" fillId="0" borderId="0" xfId="0" applyFont="1" applyFill="1" applyAlignment="1" applyProtection="1">
      <alignment vertical="top" wrapText="1"/>
      <protection locked="0"/>
    </xf>
    <xf numFmtId="0" fontId="0" fillId="0" borderId="0" xfId="0" applyFont="1" applyFill="1" applyAlignment="1" applyProtection="1">
      <protection locked="0"/>
    </xf>
    <xf numFmtId="0" fontId="6" fillId="0" borderId="0" xfId="0" applyFont="1" applyFill="1" applyAlignment="1" applyProtection="1">
      <alignment horizontal="center"/>
    </xf>
    <xf numFmtId="0" fontId="7" fillId="0" borderId="0" xfId="0" applyFont="1" applyFill="1" applyAlignment="1" applyProtection="1">
      <alignment horizontal="center"/>
    </xf>
    <xf numFmtId="49" fontId="0" fillId="0" borderId="0" xfId="0" applyNumberFormat="1" applyFont="1" applyFill="1" applyAlignment="1" applyProtection="1">
      <alignment horizontal="center"/>
      <protection locked="0"/>
    </xf>
    <xf numFmtId="0" fontId="3" fillId="0" borderId="13"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12" fillId="0" borderId="13" xfId="0" applyFont="1" applyFill="1" applyBorder="1" applyAlignment="1" applyProtection="1">
      <alignment horizontal="center" vertical="center"/>
    </xf>
    <xf numFmtId="0" fontId="12" fillId="0" borderId="12" xfId="0" applyFont="1" applyFill="1" applyBorder="1" applyAlignment="1" applyProtection="1">
      <alignment horizontal="center" vertical="center"/>
    </xf>
    <xf numFmtId="0" fontId="8" fillId="0" borderId="8" xfId="0" applyFont="1" applyFill="1" applyBorder="1" applyAlignment="1" applyProtection="1">
      <alignment horizontal="center" wrapText="1"/>
    </xf>
    <xf numFmtId="0" fontId="8" fillId="0" borderId="6" xfId="0" applyFont="1" applyFill="1" applyBorder="1" applyAlignment="1" applyProtection="1">
      <alignment horizontal="center"/>
    </xf>
    <xf numFmtId="0" fontId="8" fillId="0" borderId="8"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12" fillId="0" borderId="4"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1" fillId="0" borderId="9" xfId="0" applyFont="1" applyFill="1" applyBorder="1" applyAlignment="1" applyProtection="1">
      <alignment horizontal="center"/>
    </xf>
    <xf numFmtId="0" fontId="8" fillId="0" borderId="13"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0" fontId="13" fillId="0" borderId="13" xfId="2" applyFont="1" applyFill="1" applyBorder="1" applyAlignment="1" applyProtection="1">
      <alignment horizontal="center" vertical="center" wrapText="1"/>
    </xf>
    <xf numFmtId="0" fontId="13" fillId="0" borderId="11" xfId="2" applyFont="1" applyBorder="1" applyAlignment="1" applyProtection="1"/>
    <xf numFmtId="0" fontId="13" fillId="0" borderId="10" xfId="2" applyFont="1" applyBorder="1" applyAlignment="1" applyProtection="1"/>
    <xf numFmtId="0" fontId="13" fillId="0" borderId="15" xfId="2" applyFont="1" applyBorder="1" applyAlignment="1" applyProtection="1"/>
    <xf numFmtId="49" fontId="9" fillId="0" borderId="13" xfId="0" applyNumberFormat="1" applyFont="1" applyFill="1" applyBorder="1" applyAlignment="1" applyProtection="1">
      <protection locked="0"/>
    </xf>
    <xf numFmtId="49" fontId="9" fillId="0" borderId="12" xfId="0" applyNumberFormat="1" applyFont="1" applyFill="1" applyBorder="1" applyAlignment="1" applyProtection="1">
      <protection locked="0"/>
    </xf>
    <xf numFmtId="49" fontId="9" fillId="0" borderId="14" xfId="0" applyNumberFormat="1" applyFont="1" applyFill="1" applyBorder="1" applyAlignment="1" applyProtection="1">
      <alignment horizontal="left"/>
      <protection locked="0"/>
    </xf>
    <xf numFmtId="49" fontId="9" fillId="0" borderId="5" xfId="0" applyNumberFormat="1" applyFont="1" applyFill="1" applyBorder="1" applyAlignment="1" applyProtection="1">
      <alignment horizontal="left"/>
      <protection locked="0"/>
    </xf>
    <xf numFmtId="49" fontId="0" fillId="2" borderId="0" xfId="0" applyNumberFormat="1" applyFont="1" applyFill="1" applyAlignment="1" applyProtection="1">
      <alignment horizontal="center"/>
    </xf>
    <xf numFmtId="165" fontId="0" fillId="2" borderId="0" xfId="0" applyNumberFormat="1" applyFont="1" applyFill="1" applyAlignment="1" applyProtection="1">
      <alignment horizontal="center"/>
    </xf>
    <xf numFmtId="0" fontId="12" fillId="2" borderId="4" xfId="0" applyFont="1" applyFill="1" applyBorder="1" applyAlignment="1" applyProtection="1">
      <alignment horizontal="center" vertical="center"/>
    </xf>
    <xf numFmtId="0" fontId="12" fillId="2" borderId="1" xfId="0" applyFont="1" applyFill="1" applyBorder="1" applyAlignment="1" applyProtection="1">
      <alignment horizontal="center" vertical="center"/>
    </xf>
    <xf numFmtId="49" fontId="9" fillId="2" borderId="13" xfId="0" applyNumberFormat="1" applyFont="1" applyFill="1" applyBorder="1" applyAlignment="1" applyProtection="1"/>
    <xf numFmtId="49" fontId="9" fillId="2" borderId="12" xfId="0" applyNumberFormat="1" applyFont="1" applyFill="1" applyBorder="1" applyAlignment="1" applyProtection="1"/>
    <xf numFmtId="0" fontId="0" fillId="2" borderId="4" xfId="0" applyNumberFormat="1" applyFont="1" applyFill="1" applyBorder="1" applyAlignment="1" applyProtection="1">
      <alignment horizontal="center"/>
    </xf>
    <xf numFmtId="0" fontId="0" fillId="2" borderId="1" xfId="0" applyNumberFormat="1" applyFont="1" applyFill="1" applyBorder="1" applyAlignment="1" applyProtection="1">
      <alignment horizontal="center"/>
    </xf>
    <xf numFmtId="49" fontId="9" fillId="2" borderId="14" xfId="0" applyNumberFormat="1" applyFont="1" applyFill="1" applyBorder="1" applyAlignment="1" applyProtection="1"/>
    <xf numFmtId="49" fontId="9" fillId="2" borderId="0" xfId="0" applyNumberFormat="1" applyFont="1" applyFill="1" applyBorder="1" applyAlignment="1" applyProtection="1"/>
    <xf numFmtId="0" fontId="0" fillId="2" borderId="14" xfId="0" applyFont="1" applyFill="1" applyBorder="1" applyAlignment="1" applyProtection="1"/>
    <xf numFmtId="0" fontId="0" fillId="2" borderId="0" xfId="0" applyFont="1" applyFill="1" applyBorder="1" applyAlignment="1" applyProtection="1"/>
    <xf numFmtId="0" fontId="0" fillId="2" borderId="0" xfId="0" applyFont="1" applyFill="1" applyAlignment="1" applyProtection="1">
      <alignment vertical="top" wrapText="1"/>
    </xf>
    <xf numFmtId="0" fontId="0" fillId="2" borderId="0" xfId="0" applyFont="1" applyFill="1" applyAlignment="1" applyProtection="1"/>
    <xf numFmtId="1" fontId="0" fillId="2" borderId="0" xfId="0" applyNumberFormat="1" applyFont="1" applyFill="1" applyAlignment="1" applyProtection="1">
      <alignment horizontal="center"/>
    </xf>
    <xf numFmtId="0" fontId="0" fillId="2" borderId="0" xfId="0" applyFont="1" applyFill="1" applyAlignment="1" applyProtection="1">
      <alignment horizontal="center"/>
    </xf>
    <xf numFmtId="0" fontId="8" fillId="2" borderId="0" xfId="0" applyFont="1" applyFill="1" applyAlignment="1" applyProtection="1">
      <alignment horizontal="center"/>
    </xf>
    <xf numFmtId="49" fontId="9" fillId="2" borderId="10" xfId="0" applyNumberFormat="1" applyFont="1" applyFill="1" applyBorder="1" applyAlignment="1" applyProtection="1"/>
    <xf numFmtId="49" fontId="9" fillId="2" borderId="9" xfId="0" applyNumberFormat="1" applyFont="1" applyFill="1" applyBorder="1" applyAlignment="1" applyProtection="1"/>
  </cellXfs>
  <cellStyles count="4">
    <cellStyle name="Hyperlink" xfId="2" builtinId="8"/>
    <cellStyle name="Normal" xfId="0" builtinId="0"/>
    <cellStyle name="Normal 2" xfId="1" xr:uid="{00000000-0005-0000-0000-000002000000}"/>
    <cellStyle name="Normal 2 2" xfId="3" xr:uid="{00000000-0005-0000-0000-000003000000}"/>
  </cellStyles>
  <dxfs count="14">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strRef>
              <c:f>'Blank Time Chart'!$A$31:$B$54</c:f>
              <c:strCache>
                <c:ptCount val="21"/>
                <c:pt idx="1">
                  <c:v>TC/Detour/Temp Sidewalk/EC</c:v>
                </c:pt>
                <c:pt idx="2">
                  <c:v>Roadway Removals</c:v>
                </c:pt>
                <c:pt idx="3">
                  <c:v>Removing Old Structure</c:v>
                </c:pt>
                <c:pt idx="4">
                  <c:v>Excavation for Structures</c:v>
                </c:pt>
                <c:pt idx="5">
                  <c:v>Pre-Boring</c:v>
                </c:pt>
                <c:pt idx="6">
                  <c:v>Piling</c:v>
                </c:pt>
                <c:pt idx="7">
                  <c:v>Bar Steel Reinforcement</c:v>
                </c:pt>
                <c:pt idx="8">
                  <c:v>Concrete Masonry Bridges</c:v>
                </c:pt>
                <c:pt idx="9">
                  <c:v>Backfill Structure</c:v>
                </c:pt>
                <c:pt idx="10">
                  <c:v>Storm Sewer</c:v>
                </c:pt>
                <c:pt idx="11">
                  <c:v>Earthwork</c:v>
                </c:pt>
                <c:pt idx="12">
                  <c:v>Base Aggregate</c:v>
                </c:pt>
                <c:pt idx="13">
                  <c:v>Lighting</c:v>
                </c:pt>
                <c:pt idx="14">
                  <c:v>Curb and Gutter</c:v>
                </c:pt>
                <c:pt idx="15">
                  <c:v>Approach Slab</c:v>
                </c:pt>
                <c:pt idx="16">
                  <c:v>Sidewalk</c:v>
                </c:pt>
                <c:pt idx="17">
                  <c:v>HMA Pavement</c:v>
                </c:pt>
                <c:pt idx="18">
                  <c:v>Pavement Marking</c:v>
                </c:pt>
                <c:pt idx="19">
                  <c:v>Finishing Items</c:v>
                </c:pt>
                <c:pt idx="20">
                  <c:v>Concrete Staining</c:v>
                </c:pt>
              </c:strCache>
            </c:strRef>
          </c:cat>
          <c:val>
            <c:numRef>
              <c:f>'Blank Time Chart'!$AG$31:$AG$54</c:f>
              <c:numCache>
                <c:formatCode>General</c:formatCode>
                <c:ptCount val="24"/>
                <c:pt idx="0">
                  <c:v>0</c:v>
                </c:pt>
                <c:pt idx="1">
                  <c:v>0</c:v>
                </c:pt>
                <c:pt idx="2">
                  <c:v>0</c:v>
                </c:pt>
                <c:pt idx="3">
                  <c:v>7</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8211-4D2A-8E4D-A2422C018394}"/>
            </c:ext>
          </c:extLst>
        </c:ser>
        <c:ser>
          <c:idx val="1"/>
          <c:order val="1"/>
          <c:tx>
            <c:strRef>
              <c:f>'Blank Time Chart'!$U$30:$V$30</c:f>
              <c:strCache>
                <c:ptCount val="1"/>
                <c:pt idx="0">
                  <c:v>General</c:v>
                </c:pt>
              </c:strCache>
            </c:strRef>
          </c:tx>
          <c:spPr>
            <a:solidFill>
              <a:srgbClr val="000000"/>
            </a:solidFill>
            <a:ln w="12700">
              <a:solidFill>
                <a:srgbClr val="000000"/>
              </a:solidFill>
              <a:prstDash val="solid"/>
            </a:ln>
          </c:spPr>
          <c:invertIfNegative val="0"/>
          <c:cat>
            <c:strRef>
              <c:f>'Blank Time Chart'!$A$31:$B$54</c:f>
              <c:strCache>
                <c:ptCount val="21"/>
                <c:pt idx="1">
                  <c:v>TC/Detour/Temp Sidewalk/EC</c:v>
                </c:pt>
                <c:pt idx="2">
                  <c:v>Roadway Removals</c:v>
                </c:pt>
                <c:pt idx="3">
                  <c:v>Removing Old Structure</c:v>
                </c:pt>
                <c:pt idx="4">
                  <c:v>Excavation for Structures</c:v>
                </c:pt>
                <c:pt idx="5">
                  <c:v>Pre-Boring</c:v>
                </c:pt>
                <c:pt idx="6">
                  <c:v>Piling</c:v>
                </c:pt>
                <c:pt idx="7">
                  <c:v>Bar Steel Reinforcement</c:v>
                </c:pt>
                <c:pt idx="8">
                  <c:v>Concrete Masonry Bridges</c:v>
                </c:pt>
                <c:pt idx="9">
                  <c:v>Backfill Structure</c:v>
                </c:pt>
                <c:pt idx="10">
                  <c:v>Storm Sewer</c:v>
                </c:pt>
                <c:pt idx="11">
                  <c:v>Earthwork</c:v>
                </c:pt>
                <c:pt idx="12">
                  <c:v>Base Aggregate</c:v>
                </c:pt>
                <c:pt idx="13">
                  <c:v>Lighting</c:v>
                </c:pt>
                <c:pt idx="14">
                  <c:v>Curb and Gutter</c:v>
                </c:pt>
                <c:pt idx="15">
                  <c:v>Approach Slab</c:v>
                </c:pt>
                <c:pt idx="16">
                  <c:v>Sidewalk</c:v>
                </c:pt>
                <c:pt idx="17">
                  <c:v>HMA Pavement</c:v>
                </c:pt>
                <c:pt idx="18">
                  <c:v>Pavement Marking</c:v>
                </c:pt>
                <c:pt idx="19">
                  <c:v>Finishing Items</c:v>
                </c:pt>
                <c:pt idx="20">
                  <c:v>Concrete Staining</c:v>
                </c:pt>
              </c:strCache>
            </c:strRef>
          </c:cat>
          <c:val>
            <c:numRef>
              <c:f>'Blank Time Chart'!$L$31:$L$54</c:f>
              <c:numCache>
                <c:formatCode>General</c:formatCode>
                <c:ptCount val="24"/>
                <c:pt idx="1">
                  <c:v>6</c:v>
                </c:pt>
                <c:pt idx="2">
                  <c:v>0</c:v>
                </c:pt>
                <c:pt idx="3">
                  <c:v>2</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1-8211-4D2A-8E4D-A2422C018394}"/>
            </c:ext>
          </c:extLst>
        </c:ser>
        <c:ser>
          <c:idx val="2"/>
          <c:order val="2"/>
          <c:tx>
            <c:v>Begin Stage 2</c:v>
          </c:tx>
          <c:spPr>
            <a:noFill/>
            <a:ln w="25400">
              <a:noFill/>
            </a:ln>
          </c:spPr>
          <c:invertIfNegative val="0"/>
          <c:cat>
            <c:strRef>
              <c:f>'Blank Time Chart'!$A$31:$B$54</c:f>
              <c:strCache>
                <c:ptCount val="21"/>
                <c:pt idx="1">
                  <c:v>TC/Detour/Temp Sidewalk/EC</c:v>
                </c:pt>
                <c:pt idx="2">
                  <c:v>Roadway Removals</c:v>
                </c:pt>
                <c:pt idx="3">
                  <c:v>Removing Old Structure</c:v>
                </c:pt>
                <c:pt idx="4">
                  <c:v>Excavation for Structures</c:v>
                </c:pt>
                <c:pt idx="5">
                  <c:v>Pre-Boring</c:v>
                </c:pt>
                <c:pt idx="6">
                  <c:v>Piling</c:v>
                </c:pt>
                <c:pt idx="7">
                  <c:v>Bar Steel Reinforcement</c:v>
                </c:pt>
                <c:pt idx="8">
                  <c:v>Concrete Masonry Bridges</c:v>
                </c:pt>
                <c:pt idx="9">
                  <c:v>Backfill Structure</c:v>
                </c:pt>
                <c:pt idx="10">
                  <c:v>Storm Sewer</c:v>
                </c:pt>
                <c:pt idx="11">
                  <c:v>Earthwork</c:v>
                </c:pt>
                <c:pt idx="12">
                  <c:v>Base Aggregate</c:v>
                </c:pt>
                <c:pt idx="13">
                  <c:v>Lighting</c:v>
                </c:pt>
                <c:pt idx="14">
                  <c:v>Curb and Gutter</c:v>
                </c:pt>
                <c:pt idx="15">
                  <c:v>Approach Slab</c:v>
                </c:pt>
                <c:pt idx="16">
                  <c:v>Sidewalk</c:v>
                </c:pt>
                <c:pt idx="17">
                  <c:v>HMA Pavement</c:v>
                </c:pt>
                <c:pt idx="18">
                  <c:v>Pavement Marking</c:v>
                </c:pt>
                <c:pt idx="19">
                  <c:v>Finishing Items</c:v>
                </c:pt>
                <c:pt idx="20">
                  <c:v>Concrete Staining</c:v>
                </c:pt>
              </c:strCache>
            </c:strRef>
          </c:cat>
          <c:val>
            <c:numRef>
              <c:f>'Blank Time Chart'!$AH$31:$AH$54</c:f>
              <c:numCache>
                <c:formatCode>General</c:formatCode>
                <c:ptCount val="24"/>
                <c:pt idx="0">
                  <c:v>0</c:v>
                </c:pt>
                <c:pt idx="1">
                  <c:v>0</c:v>
                </c:pt>
                <c:pt idx="2">
                  <c:v>0</c:v>
                </c:pt>
                <c:pt idx="3">
                  <c:v>0</c:v>
                </c:pt>
                <c:pt idx="4">
                  <c:v>9</c:v>
                </c:pt>
                <c:pt idx="5">
                  <c:v>11</c:v>
                </c:pt>
                <c:pt idx="6">
                  <c:v>13</c:v>
                </c:pt>
                <c:pt idx="7">
                  <c:v>17</c:v>
                </c:pt>
                <c:pt idx="8">
                  <c:v>18</c:v>
                </c:pt>
                <c:pt idx="9">
                  <c:v>37</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2-8211-4D2A-8E4D-A2422C018394}"/>
            </c:ext>
          </c:extLst>
        </c:ser>
        <c:ser>
          <c:idx val="3"/>
          <c:order val="3"/>
          <c:tx>
            <c:strRef>
              <c:f>'Blank Time Chart'!$W$30:$X$30</c:f>
              <c:strCache>
                <c:ptCount val="1"/>
                <c:pt idx="0">
                  <c:v>S Abut</c:v>
                </c:pt>
              </c:strCache>
            </c:strRef>
          </c:tx>
          <c:spPr>
            <a:pattFill prst="wdUpDiag">
              <a:fgClr>
                <a:srgbClr val="FFFFFF"/>
              </a:fgClr>
              <a:bgClr>
                <a:srgbClr val="424242"/>
              </a:bgClr>
            </a:pattFill>
            <a:ln w="12700">
              <a:solidFill>
                <a:srgbClr val="000000"/>
              </a:solidFill>
              <a:prstDash val="solid"/>
            </a:ln>
          </c:spPr>
          <c:invertIfNegative val="0"/>
          <c:cat>
            <c:strRef>
              <c:f>'Blank Time Chart'!$A$31:$B$54</c:f>
              <c:strCache>
                <c:ptCount val="21"/>
                <c:pt idx="1">
                  <c:v>TC/Detour/Temp Sidewalk/EC</c:v>
                </c:pt>
                <c:pt idx="2">
                  <c:v>Roadway Removals</c:v>
                </c:pt>
                <c:pt idx="3">
                  <c:v>Removing Old Structure</c:v>
                </c:pt>
                <c:pt idx="4">
                  <c:v>Excavation for Structures</c:v>
                </c:pt>
                <c:pt idx="5">
                  <c:v>Pre-Boring</c:v>
                </c:pt>
                <c:pt idx="6">
                  <c:v>Piling</c:v>
                </c:pt>
                <c:pt idx="7">
                  <c:v>Bar Steel Reinforcement</c:v>
                </c:pt>
                <c:pt idx="8">
                  <c:v>Concrete Masonry Bridges</c:v>
                </c:pt>
                <c:pt idx="9">
                  <c:v>Backfill Structure</c:v>
                </c:pt>
                <c:pt idx="10">
                  <c:v>Storm Sewer</c:v>
                </c:pt>
                <c:pt idx="11">
                  <c:v>Earthwork</c:v>
                </c:pt>
                <c:pt idx="12">
                  <c:v>Base Aggregate</c:v>
                </c:pt>
                <c:pt idx="13">
                  <c:v>Lighting</c:v>
                </c:pt>
                <c:pt idx="14">
                  <c:v>Curb and Gutter</c:v>
                </c:pt>
                <c:pt idx="15">
                  <c:v>Approach Slab</c:v>
                </c:pt>
                <c:pt idx="16">
                  <c:v>Sidewalk</c:v>
                </c:pt>
                <c:pt idx="17">
                  <c:v>HMA Pavement</c:v>
                </c:pt>
                <c:pt idx="18">
                  <c:v>Pavement Marking</c:v>
                </c:pt>
                <c:pt idx="19">
                  <c:v>Finishing Items</c:v>
                </c:pt>
                <c:pt idx="20">
                  <c:v>Concrete Staining</c:v>
                </c:pt>
              </c:strCache>
            </c:strRef>
          </c:cat>
          <c:val>
            <c:numRef>
              <c:f>'Blank Time Chart'!$N$31:$N$54</c:f>
              <c:numCache>
                <c:formatCode>General</c:formatCode>
                <c:ptCount val="24"/>
                <c:pt idx="1">
                  <c:v>0</c:v>
                </c:pt>
                <c:pt idx="2">
                  <c:v>0</c:v>
                </c:pt>
                <c:pt idx="3">
                  <c:v>0</c:v>
                </c:pt>
                <c:pt idx="4">
                  <c:v>1</c:v>
                </c:pt>
                <c:pt idx="5">
                  <c:v>1</c:v>
                </c:pt>
                <c:pt idx="6">
                  <c:v>2</c:v>
                </c:pt>
                <c:pt idx="7">
                  <c:v>1</c:v>
                </c:pt>
                <c:pt idx="8">
                  <c:v>4</c:v>
                </c:pt>
                <c:pt idx="9">
                  <c:v>1</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3-8211-4D2A-8E4D-A2422C018394}"/>
            </c:ext>
          </c:extLst>
        </c:ser>
        <c:ser>
          <c:idx val="4"/>
          <c:order val="4"/>
          <c:tx>
            <c:v>Begin Stage 3</c:v>
          </c:tx>
          <c:spPr>
            <a:noFill/>
            <a:ln w="25400">
              <a:noFill/>
            </a:ln>
          </c:spPr>
          <c:invertIfNegative val="0"/>
          <c:cat>
            <c:strRef>
              <c:f>'Blank Time Chart'!$A$31:$B$54</c:f>
              <c:strCache>
                <c:ptCount val="21"/>
                <c:pt idx="1">
                  <c:v>TC/Detour/Temp Sidewalk/EC</c:v>
                </c:pt>
                <c:pt idx="2">
                  <c:v>Roadway Removals</c:v>
                </c:pt>
                <c:pt idx="3">
                  <c:v>Removing Old Structure</c:v>
                </c:pt>
                <c:pt idx="4">
                  <c:v>Excavation for Structures</c:v>
                </c:pt>
                <c:pt idx="5">
                  <c:v>Pre-Boring</c:v>
                </c:pt>
                <c:pt idx="6">
                  <c:v>Piling</c:v>
                </c:pt>
                <c:pt idx="7">
                  <c:v>Bar Steel Reinforcement</c:v>
                </c:pt>
                <c:pt idx="8">
                  <c:v>Concrete Masonry Bridges</c:v>
                </c:pt>
                <c:pt idx="9">
                  <c:v>Backfill Structure</c:v>
                </c:pt>
                <c:pt idx="10">
                  <c:v>Storm Sewer</c:v>
                </c:pt>
                <c:pt idx="11">
                  <c:v>Earthwork</c:v>
                </c:pt>
                <c:pt idx="12">
                  <c:v>Base Aggregate</c:v>
                </c:pt>
                <c:pt idx="13">
                  <c:v>Lighting</c:v>
                </c:pt>
                <c:pt idx="14">
                  <c:v>Curb and Gutter</c:v>
                </c:pt>
                <c:pt idx="15">
                  <c:v>Approach Slab</c:v>
                </c:pt>
                <c:pt idx="16">
                  <c:v>Sidewalk</c:v>
                </c:pt>
                <c:pt idx="17">
                  <c:v>HMA Pavement</c:v>
                </c:pt>
                <c:pt idx="18">
                  <c:v>Pavement Marking</c:v>
                </c:pt>
                <c:pt idx="19">
                  <c:v>Finishing Items</c:v>
                </c:pt>
                <c:pt idx="20">
                  <c:v>Concrete Staining</c:v>
                </c:pt>
              </c:strCache>
            </c:strRef>
          </c:cat>
          <c:val>
            <c:numRef>
              <c:f>'Blank Time Chart'!$AI$31:$AI$54</c:f>
              <c:numCache>
                <c:formatCode>General</c:formatCode>
                <c:ptCount val="24"/>
                <c:pt idx="0">
                  <c:v>0</c:v>
                </c:pt>
                <c:pt idx="1">
                  <c:v>0</c:v>
                </c:pt>
                <c:pt idx="2">
                  <c:v>0</c:v>
                </c:pt>
                <c:pt idx="3">
                  <c:v>0</c:v>
                </c:pt>
                <c:pt idx="4">
                  <c:v>0</c:v>
                </c:pt>
                <c:pt idx="5">
                  <c:v>0</c:v>
                </c:pt>
                <c:pt idx="6">
                  <c:v>0</c:v>
                </c:pt>
                <c:pt idx="7">
                  <c:v>1</c:v>
                </c:pt>
                <c:pt idx="8">
                  <c:v>1</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4-8211-4D2A-8E4D-A2422C018394}"/>
            </c:ext>
          </c:extLst>
        </c:ser>
        <c:ser>
          <c:idx val="5"/>
          <c:order val="5"/>
          <c:tx>
            <c:strRef>
              <c:f>'Blank Time Chart'!$Y$30:$Z$30</c:f>
              <c:strCache>
                <c:ptCount val="1"/>
                <c:pt idx="0">
                  <c:v>N Abut</c:v>
                </c:pt>
              </c:strCache>
            </c:strRef>
          </c:tx>
          <c:spPr>
            <a:pattFill prst="pct70">
              <a:fgClr>
                <a:srgbClr val="000000"/>
              </a:fgClr>
              <a:bgClr>
                <a:srgbClr val="FFFFFF"/>
              </a:bgClr>
            </a:pattFill>
            <a:ln w="12700">
              <a:solidFill>
                <a:srgbClr val="000000"/>
              </a:solidFill>
              <a:prstDash val="solid"/>
            </a:ln>
          </c:spPr>
          <c:invertIfNegative val="0"/>
          <c:cat>
            <c:strRef>
              <c:f>'Blank Time Chart'!$A$31:$B$54</c:f>
              <c:strCache>
                <c:ptCount val="21"/>
                <c:pt idx="1">
                  <c:v>TC/Detour/Temp Sidewalk/EC</c:v>
                </c:pt>
                <c:pt idx="2">
                  <c:v>Roadway Removals</c:v>
                </c:pt>
                <c:pt idx="3">
                  <c:v>Removing Old Structure</c:v>
                </c:pt>
                <c:pt idx="4">
                  <c:v>Excavation for Structures</c:v>
                </c:pt>
                <c:pt idx="5">
                  <c:v>Pre-Boring</c:v>
                </c:pt>
                <c:pt idx="6">
                  <c:v>Piling</c:v>
                </c:pt>
                <c:pt idx="7">
                  <c:v>Bar Steel Reinforcement</c:v>
                </c:pt>
                <c:pt idx="8">
                  <c:v>Concrete Masonry Bridges</c:v>
                </c:pt>
                <c:pt idx="9">
                  <c:v>Backfill Structure</c:v>
                </c:pt>
                <c:pt idx="10">
                  <c:v>Storm Sewer</c:v>
                </c:pt>
                <c:pt idx="11">
                  <c:v>Earthwork</c:v>
                </c:pt>
                <c:pt idx="12">
                  <c:v>Base Aggregate</c:v>
                </c:pt>
                <c:pt idx="13">
                  <c:v>Lighting</c:v>
                </c:pt>
                <c:pt idx="14">
                  <c:v>Curb and Gutter</c:v>
                </c:pt>
                <c:pt idx="15">
                  <c:v>Approach Slab</c:v>
                </c:pt>
                <c:pt idx="16">
                  <c:v>Sidewalk</c:v>
                </c:pt>
                <c:pt idx="17">
                  <c:v>HMA Pavement</c:v>
                </c:pt>
                <c:pt idx="18">
                  <c:v>Pavement Marking</c:v>
                </c:pt>
                <c:pt idx="19">
                  <c:v>Finishing Items</c:v>
                </c:pt>
                <c:pt idx="20">
                  <c:v>Concrete Staining</c:v>
                </c:pt>
              </c:strCache>
            </c:strRef>
          </c:cat>
          <c:val>
            <c:numRef>
              <c:f>'Blank Time Chart'!$P$31:$P$54</c:f>
              <c:numCache>
                <c:formatCode>General</c:formatCode>
                <c:ptCount val="24"/>
                <c:pt idx="1">
                  <c:v>0</c:v>
                </c:pt>
                <c:pt idx="2">
                  <c:v>0</c:v>
                </c:pt>
                <c:pt idx="3">
                  <c:v>0</c:v>
                </c:pt>
                <c:pt idx="4">
                  <c:v>1</c:v>
                </c:pt>
                <c:pt idx="5">
                  <c:v>1</c:v>
                </c:pt>
                <c:pt idx="6">
                  <c:v>2</c:v>
                </c:pt>
                <c:pt idx="7">
                  <c:v>1</c:v>
                </c:pt>
                <c:pt idx="8">
                  <c:v>4</c:v>
                </c:pt>
                <c:pt idx="9">
                  <c:v>1</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5-8211-4D2A-8E4D-A2422C018394}"/>
            </c:ext>
          </c:extLst>
        </c:ser>
        <c:ser>
          <c:idx val="6"/>
          <c:order val="6"/>
          <c:tx>
            <c:v>Begin Stage 4</c:v>
          </c:tx>
          <c:spPr>
            <a:noFill/>
            <a:ln w="25400">
              <a:noFill/>
            </a:ln>
          </c:spPr>
          <c:invertIfNegative val="0"/>
          <c:cat>
            <c:strRef>
              <c:f>'Blank Time Chart'!$A$31:$B$54</c:f>
              <c:strCache>
                <c:ptCount val="21"/>
                <c:pt idx="1">
                  <c:v>TC/Detour/Temp Sidewalk/EC</c:v>
                </c:pt>
                <c:pt idx="2">
                  <c:v>Roadway Removals</c:v>
                </c:pt>
                <c:pt idx="3">
                  <c:v>Removing Old Structure</c:v>
                </c:pt>
                <c:pt idx="4">
                  <c:v>Excavation for Structures</c:v>
                </c:pt>
                <c:pt idx="5">
                  <c:v>Pre-Boring</c:v>
                </c:pt>
                <c:pt idx="6">
                  <c:v>Piling</c:v>
                </c:pt>
                <c:pt idx="7">
                  <c:v>Bar Steel Reinforcement</c:v>
                </c:pt>
                <c:pt idx="8">
                  <c:v>Concrete Masonry Bridges</c:v>
                </c:pt>
                <c:pt idx="9">
                  <c:v>Backfill Structure</c:v>
                </c:pt>
                <c:pt idx="10">
                  <c:v>Storm Sewer</c:v>
                </c:pt>
                <c:pt idx="11">
                  <c:v>Earthwork</c:v>
                </c:pt>
                <c:pt idx="12">
                  <c:v>Base Aggregate</c:v>
                </c:pt>
                <c:pt idx="13">
                  <c:v>Lighting</c:v>
                </c:pt>
                <c:pt idx="14">
                  <c:v>Curb and Gutter</c:v>
                </c:pt>
                <c:pt idx="15">
                  <c:v>Approach Slab</c:v>
                </c:pt>
                <c:pt idx="16">
                  <c:v>Sidewalk</c:v>
                </c:pt>
                <c:pt idx="17">
                  <c:v>HMA Pavement</c:v>
                </c:pt>
                <c:pt idx="18">
                  <c:v>Pavement Marking</c:v>
                </c:pt>
                <c:pt idx="19">
                  <c:v>Finishing Items</c:v>
                </c:pt>
                <c:pt idx="20">
                  <c:v>Concrete Staining</c:v>
                </c:pt>
              </c:strCache>
            </c:strRef>
          </c:cat>
          <c:val>
            <c:numRef>
              <c:f>'Blank Time Chart'!$AJ$31:$AJ$54</c:f>
              <c:numCache>
                <c:formatCode>General</c:formatCode>
                <c:ptCount val="24"/>
                <c:pt idx="0">
                  <c:v>0</c:v>
                </c:pt>
                <c:pt idx="1">
                  <c:v>0</c:v>
                </c:pt>
                <c:pt idx="2">
                  <c:v>0</c:v>
                </c:pt>
                <c:pt idx="3">
                  <c:v>0</c:v>
                </c:pt>
                <c:pt idx="4">
                  <c:v>0</c:v>
                </c:pt>
                <c:pt idx="5">
                  <c:v>0</c:v>
                </c:pt>
                <c:pt idx="6">
                  <c:v>0</c:v>
                </c:pt>
                <c:pt idx="7">
                  <c:v>7</c:v>
                </c:pt>
                <c:pt idx="8">
                  <c:v>5</c:v>
                </c:pt>
                <c:pt idx="9">
                  <c:v>0</c:v>
                </c:pt>
                <c:pt idx="10">
                  <c:v>0</c:v>
                </c:pt>
                <c:pt idx="11">
                  <c:v>0</c:v>
                </c:pt>
                <c:pt idx="12">
                  <c:v>0</c:v>
                </c:pt>
                <c:pt idx="13">
                  <c:v>0</c:v>
                </c:pt>
                <c:pt idx="14">
                  <c:v>0</c:v>
                </c:pt>
                <c:pt idx="15">
                  <c:v>0</c:v>
                </c:pt>
                <c:pt idx="16">
                  <c:v>0</c:v>
                </c:pt>
                <c:pt idx="17">
                  <c:v>0</c:v>
                </c:pt>
                <c:pt idx="18">
                  <c:v>0</c:v>
                </c:pt>
                <c:pt idx="19">
                  <c:v>0</c:v>
                </c:pt>
                <c:pt idx="20">
                  <c:v>51</c:v>
                </c:pt>
                <c:pt idx="21">
                  <c:v>0</c:v>
                </c:pt>
                <c:pt idx="22">
                  <c:v>0</c:v>
                </c:pt>
                <c:pt idx="23">
                  <c:v>0</c:v>
                </c:pt>
              </c:numCache>
            </c:numRef>
          </c:val>
          <c:extLst>
            <c:ext xmlns:c16="http://schemas.microsoft.com/office/drawing/2014/chart" uri="{C3380CC4-5D6E-409C-BE32-E72D297353CC}">
              <c16:uniqueId val="{00000006-8211-4D2A-8E4D-A2422C018394}"/>
            </c:ext>
          </c:extLst>
        </c:ser>
        <c:ser>
          <c:idx val="7"/>
          <c:order val="7"/>
          <c:tx>
            <c:strRef>
              <c:f>'Blank Time Chart'!$AA$30:$AB$30</c:f>
              <c:strCache>
                <c:ptCount val="1"/>
                <c:pt idx="0">
                  <c:v>Deck</c:v>
                </c:pt>
              </c:strCache>
            </c:strRef>
          </c:tx>
          <c:spPr>
            <a:pattFill prst="wdDnDiag">
              <a:fgClr>
                <a:srgbClr val="FFFFFF"/>
              </a:fgClr>
              <a:bgClr>
                <a:srgbClr val="000000"/>
              </a:bgClr>
            </a:pattFill>
            <a:ln w="12700">
              <a:solidFill>
                <a:srgbClr val="000000"/>
              </a:solidFill>
              <a:prstDash val="solid"/>
            </a:ln>
          </c:spPr>
          <c:invertIfNegative val="0"/>
          <c:cat>
            <c:strRef>
              <c:f>'Blank Time Chart'!$A$31:$B$54</c:f>
              <c:strCache>
                <c:ptCount val="21"/>
                <c:pt idx="1">
                  <c:v>TC/Detour/Temp Sidewalk/EC</c:v>
                </c:pt>
                <c:pt idx="2">
                  <c:v>Roadway Removals</c:v>
                </c:pt>
                <c:pt idx="3">
                  <c:v>Removing Old Structure</c:v>
                </c:pt>
                <c:pt idx="4">
                  <c:v>Excavation for Structures</c:v>
                </c:pt>
                <c:pt idx="5">
                  <c:v>Pre-Boring</c:v>
                </c:pt>
                <c:pt idx="6">
                  <c:v>Piling</c:v>
                </c:pt>
                <c:pt idx="7">
                  <c:v>Bar Steel Reinforcement</c:v>
                </c:pt>
                <c:pt idx="8">
                  <c:v>Concrete Masonry Bridges</c:v>
                </c:pt>
                <c:pt idx="9">
                  <c:v>Backfill Structure</c:v>
                </c:pt>
                <c:pt idx="10">
                  <c:v>Storm Sewer</c:v>
                </c:pt>
                <c:pt idx="11">
                  <c:v>Earthwork</c:v>
                </c:pt>
                <c:pt idx="12">
                  <c:v>Base Aggregate</c:v>
                </c:pt>
                <c:pt idx="13">
                  <c:v>Lighting</c:v>
                </c:pt>
                <c:pt idx="14">
                  <c:v>Curb and Gutter</c:v>
                </c:pt>
                <c:pt idx="15">
                  <c:v>Approach Slab</c:v>
                </c:pt>
                <c:pt idx="16">
                  <c:v>Sidewalk</c:v>
                </c:pt>
                <c:pt idx="17">
                  <c:v>HMA Pavement</c:v>
                </c:pt>
                <c:pt idx="18">
                  <c:v>Pavement Marking</c:v>
                </c:pt>
                <c:pt idx="19">
                  <c:v>Finishing Items</c:v>
                </c:pt>
                <c:pt idx="20">
                  <c:v>Concrete Staining</c:v>
                </c:pt>
              </c:strCache>
            </c:strRef>
          </c:cat>
          <c:val>
            <c:numRef>
              <c:f>'Blank Time Chart'!$R$31:$R$54</c:f>
              <c:numCache>
                <c:formatCode>General</c:formatCode>
                <c:ptCount val="24"/>
                <c:pt idx="1">
                  <c:v>0</c:v>
                </c:pt>
                <c:pt idx="2">
                  <c:v>0</c:v>
                </c:pt>
                <c:pt idx="3">
                  <c:v>0</c:v>
                </c:pt>
                <c:pt idx="4">
                  <c:v>0</c:v>
                </c:pt>
                <c:pt idx="5">
                  <c:v>0</c:v>
                </c:pt>
                <c:pt idx="6">
                  <c:v>0</c:v>
                </c:pt>
                <c:pt idx="7">
                  <c:v>5</c:v>
                </c:pt>
                <c:pt idx="8">
                  <c:v>12</c:v>
                </c:pt>
                <c:pt idx="9">
                  <c:v>0</c:v>
                </c:pt>
                <c:pt idx="10">
                  <c:v>0</c:v>
                </c:pt>
                <c:pt idx="11">
                  <c:v>0</c:v>
                </c:pt>
                <c:pt idx="12">
                  <c:v>0</c:v>
                </c:pt>
                <c:pt idx="13">
                  <c:v>0</c:v>
                </c:pt>
                <c:pt idx="14">
                  <c:v>0</c:v>
                </c:pt>
                <c:pt idx="15">
                  <c:v>0</c:v>
                </c:pt>
                <c:pt idx="16">
                  <c:v>0</c:v>
                </c:pt>
                <c:pt idx="17">
                  <c:v>0</c:v>
                </c:pt>
                <c:pt idx="18">
                  <c:v>0</c:v>
                </c:pt>
                <c:pt idx="19">
                  <c:v>0</c:v>
                </c:pt>
                <c:pt idx="20">
                  <c:v>4</c:v>
                </c:pt>
                <c:pt idx="21">
                  <c:v>0</c:v>
                </c:pt>
                <c:pt idx="22">
                  <c:v>0</c:v>
                </c:pt>
                <c:pt idx="23">
                  <c:v>0</c:v>
                </c:pt>
              </c:numCache>
            </c:numRef>
          </c:val>
          <c:extLst>
            <c:ext xmlns:c16="http://schemas.microsoft.com/office/drawing/2014/chart" uri="{C3380CC4-5D6E-409C-BE32-E72D297353CC}">
              <c16:uniqueId val="{00000007-8211-4D2A-8E4D-A2422C018394}"/>
            </c:ext>
          </c:extLst>
        </c:ser>
        <c:ser>
          <c:idx val="20"/>
          <c:order val="8"/>
          <c:tx>
            <c:v>Begin Stage 5</c:v>
          </c:tx>
          <c:spPr>
            <a:noFill/>
            <a:ln w="25400">
              <a:noFill/>
            </a:ln>
          </c:spPr>
          <c:invertIfNegative val="0"/>
          <c:cat>
            <c:strRef>
              <c:f>'Blank Time Chart'!$A$31:$B$54</c:f>
              <c:strCache>
                <c:ptCount val="21"/>
                <c:pt idx="1">
                  <c:v>TC/Detour/Temp Sidewalk/EC</c:v>
                </c:pt>
                <c:pt idx="2">
                  <c:v>Roadway Removals</c:v>
                </c:pt>
                <c:pt idx="3">
                  <c:v>Removing Old Structure</c:v>
                </c:pt>
                <c:pt idx="4">
                  <c:v>Excavation for Structures</c:v>
                </c:pt>
                <c:pt idx="5">
                  <c:v>Pre-Boring</c:v>
                </c:pt>
                <c:pt idx="6">
                  <c:v>Piling</c:v>
                </c:pt>
                <c:pt idx="7">
                  <c:v>Bar Steel Reinforcement</c:v>
                </c:pt>
                <c:pt idx="8">
                  <c:v>Concrete Masonry Bridges</c:v>
                </c:pt>
                <c:pt idx="9">
                  <c:v>Backfill Structure</c:v>
                </c:pt>
                <c:pt idx="10">
                  <c:v>Storm Sewer</c:v>
                </c:pt>
                <c:pt idx="11">
                  <c:v>Earthwork</c:v>
                </c:pt>
                <c:pt idx="12">
                  <c:v>Base Aggregate</c:v>
                </c:pt>
                <c:pt idx="13">
                  <c:v>Lighting</c:v>
                </c:pt>
                <c:pt idx="14">
                  <c:v>Curb and Gutter</c:v>
                </c:pt>
                <c:pt idx="15">
                  <c:v>Approach Slab</c:v>
                </c:pt>
                <c:pt idx="16">
                  <c:v>Sidewalk</c:v>
                </c:pt>
                <c:pt idx="17">
                  <c:v>HMA Pavement</c:v>
                </c:pt>
                <c:pt idx="18">
                  <c:v>Pavement Marking</c:v>
                </c:pt>
                <c:pt idx="19">
                  <c:v>Finishing Items</c:v>
                </c:pt>
                <c:pt idx="20">
                  <c:v>Concrete Staining</c:v>
                </c:pt>
              </c:strCache>
            </c:strRef>
          </c:cat>
          <c:val>
            <c:numRef>
              <c:f>'Blank Time Chart'!$AK$31:$AK$54</c:f>
              <c:numCache>
                <c:formatCode>General</c:formatCode>
                <c:ptCount val="24"/>
                <c:pt idx="0">
                  <c:v>0</c:v>
                </c:pt>
                <c:pt idx="1">
                  <c:v>0</c:v>
                </c:pt>
                <c:pt idx="2">
                  <c:v>6</c:v>
                </c:pt>
                <c:pt idx="3">
                  <c:v>0</c:v>
                </c:pt>
                <c:pt idx="4">
                  <c:v>0</c:v>
                </c:pt>
                <c:pt idx="5">
                  <c:v>0</c:v>
                </c:pt>
                <c:pt idx="6">
                  <c:v>0</c:v>
                </c:pt>
                <c:pt idx="7">
                  <c:v>0</c:v>
                </c:pt>
                <c:pt idx="8">
                  <c:v>0</c:v>
                </c:pt>
                <c:pt idx="9">
                  <c:v>0</c:v>
                </c:pt>
                <c:pt idx="10">
                  <c:v>39</c:v>
                </c:pt>
                <c:pt idx="11">
                  <c:v>40</c:v>
                </c:pt>
                <c:pt idx="12">
                  <c:v>41</c:v>
                </c:pt>
                <c:pt idx="13">
                  <c:v>42</c:v>
                </c:pt>
                <c:pt idx="14">
                  <c:v>42</c:v>
                </c:pt>
                <c:pt idx="15">
                  <c:v>45</c:v>
                </c:pt>
                <c:pt idx="16">
                  <c:v>47</c:v>
                </c:pt>
                <c:pt idx="17">
                  <c:v>50</c:v>
                </c:pt>
                <c:pt idx="18">
                  <c:v>51</c:v>
                </c:pt>
                <c:pt idx="19">
                  <c:v>48</c:v>
                </c:pt>
                <c:pt idx="20">
                  <c:v>0</c:v>
                </c:pt>
                <c:pt idx="21">
                  <c:v>0</c:v>
                </c:pt>
                <c:pt idx="22">
                  <c:v>0</c:v>
                </c:pt>
                <c:pt idx="23">
                  <c:v>0</c:v>
                </c:pt>
              </c:numCache>
            </c:numRef>
          </c:val>
          <c:extLst>
            <c:ext xmlns:c16="http://schemas.microsoft.com/office/drawing/2014/chart" uri="{C3380CC4-5D6E-409C-BE32-E72D297353CC}">
              <c16:uniqueId val="{00000008-8211-4D2A-8E4D-A2422C018394}"/>
            </c:ext>
          </c:extLst>
        </c:ser>
        <c:ser>
          <c:idx val="21"/>
          <c:order val="9"/>
          <c:tx>
            <c:strRef>
              <c:f>'Blank Time Chart'!$AC$30:$AD$30</c:f>
              <c:strCache>
                <c:ptCount val="1"/>
                <c:pt idx="0">
                  <c:v>Roadway</c:v>
                </c:pt>
              </c:strCache>
            </c:strRef>
          </c:tx>
          <c:spPr>
            <a:pattFill prst="dkUpDiag">
              <a:fgClr>
                <a:srgbClr val="000000"/>
              </a:fgClr>
              <a:bgClr>
                <a:srgbClr val="FFFFFF"/>
              </a:bgClr>
            </a:pattFill>
            <a:ln w="12700">
              <a:solidFill>
                <a:srgbClr val="000000"/>
              </a:solidFill>
              <a:prstDash val="solid"/>
            </a:ln>
          </c:spPr>
          <c:invertIfNegative val="0"/>
          <c:cat>
            <c:strRef>
              <c:f>'Blank Time Chart'!$A$31:$B$54</c:f>
              <c:strCache>
                <c:ptCount val="21"/>
                <c:pt idx="1">
                  <c:v>TC/Detour/Temp Sidewalk/EC</c:v>
                </c:pt>
                <c:pt idx="2">
                  <c:v>Roadway Removals</c:v>
                </c:pt>
                <c:pt idx="3">
                  <c:v>Removing Old Structure</c:v>
                </c:pt>
                <c:pt idx="4">
                  <c:v>Excavation for Structures</c:v>
                </c:pt>
                <c:pt idx="5">
                  <c:v>Pre-Boring</c:v>
                </c:pt>
                <c:pt idx="6">
                  <c:v>Piling</c:v>
                </c:pt>
                <c:pt idx="7">
                  <c:v>Bar Steel Reinforcement</c:v>
                </c:pt>
                <c:pt idx="8">
                  <c:v>Concrete Masonry Bridges</c:v>
                </c:pt>
                <c:pt idx="9">
                  <c:v>Backfill Structure</c:v>
                </c:pt>
                <c:pt idx="10">
                  <c:v>Storm Sewer</c:v>
                </c:pt>
                <c:pt idx="11">
                  <c:v>Earthwork</c:v>
                </c:pt>
                <c:pt idx="12">
                  <c:v>Base Aggregate</c:v>
                </c:pt>
                <c:pt idx="13">
                  <c:v>Lighting</c:v>
                </c:pt>
                <c:pt idx="14">
                  <c:v>Curb and Gutter</c:v>
                </c:pt>
                <c:pt idx="15">
                  <c:v>Approach Slab</c:v>
                </c:pt>
                <c:pt idx="16">
                  <c:v>Sidewalk</c:v>
                </c:pt>
                <c:pt idx="17">
                  <c:v>HMA Pavement</c:v>
                </c:pt>
                <c:pt idx="18">
                  <c:v>Pavement Marking</c:v>
                </c:pt>
                <c:pt idx="19">
                  <c:v>Finishing Items</c:v>
                </c:pt>
                <c:pt idx="20">
                  <c:v>Concrete Staining</c:v>
                </c:pt>
              </c:strCache>
            </c:strRef>
          </c:cat>
          <c:val>
            <c:numRef>
              <c:f>'Blank Time Chart'!$T$31:$T$54</c:f>
              <c:numCache>
                <c:formatCode>General</c:formatCode>
                <c:ptCount val="24"/>
                <c:pt idx="1">
                  <c:v>0</c:v>
                </c:pt>
                <c:pt idx="2">
                  <c:v>2</c:v>
                </c:pt>
                <c:pt idx="3">
                  <c:v>0</c:v>
                </c:pt>
                <c:pt idx="4">
                  <c:v>0</c:v>
                </c:pt>
                <c:pt idx="5">
                  <c:v>0</c:v>
                </c:pt>
                <c:pt idx="6">
                  <c:v>0</c:v>
                </c:pt>
                <c:pt idx="7">
                  <c:v>0</c:v>
                </c:pt>
                <c:pt idx="8">
                  <c:v>0</c:v>
                </c:pt>
                <c:pt idx="9">
                  <c:v>0</c:v>
                </c:pt>
                <c:pt idx="10">
                  <c:v>1</c:v>
                </c:pt>
                <c:pt idx="11">
                  <c:v>1</c:v>
                </c:pt>
                <c:pt idx="12">
                  <c:v>1</c:v>
                </c:pt>
                <c:pt idx="13">
                  <c:v>6</c:v>
                </c:pt>
                <c:pt idx="14">
                  <c:v>1</c:v>
                </c:pt>
                <c:pt idx="15">
                  <c:v>2</c:v>
                </c:pt>
                <c:pt idx="16">
                  <c:v>1</c:v>
                </c:pt>
                <c:pt idx="17">
                  <c:v>1</c:v>
                </c:pt>
                <c:pt idx="18">
                  <c:v>1</c:v>
                </c:pt>
                <c:pt idx="19">
                  <c:v>3</c:v>
                </c:pt>
                <c:pt idx="20">
                  <c:v>0</c:v>
                </c:pt>
                <c:pt idx="21">
                  <c:v>0</c:v>
                </c:pt>
                <c:pt idx="22">
                  <c:v>0</c:v>
                </c:pt>
                <c:pt idx="23">
                  <c:v>0</c:v>
                </c:pt>
              </c:numCache>
            </c:numRef>
          </c:val>
          <c:extLst>
            <c:ext xmlns:c16="http://schemas.microsoft.com/office/drawing/2014/chart" uri="{C3380CC4-5D6E-409C-BE32-E72D297353CC}">
              <c16:uniqueId val="{00000009-8211-4D2A-8E4D-A2422C018394}"/>
            </c:ext>
          </c:extLst>
        </c:ser>
        <c:ser>
          <c:idx val="8"/>
          <c:order val="10"/>
          <c:tx>
            <c:strRef>
              <c:f>'Blank Time Chart'!$A$58</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Chart'!$A$31:$B$54</c:f>
              <c:strCache>
                <c:ptCount val="21"/>
                <c:pt idx="1">
                  <c:v>TC/Detour/Temp Sidewalk/EC</c:v>
                </c:pt>
                <c:pt idx="2">
                  <c:v>Roadway Removals</c:v>
                </c:pt>
                <c:pt idx="3">
                  <c:v>Removing Old Structure</c:v>
                </c:pt>
                <c:pt idx="4">
                  <c:v>Excavation for Structures</c:v>
                </c:pt>
                <c:pt idx="5">
                  <c:v>Pre-Boring</c:v>
                </c:pt>
                <c:pt idx="6">
                  <c:v>Piling</c:v>
                </c:pt>
                <c:pt idx="7">
                  <c:v>Bar Steel Reinforcement</c:v>
                </c:pt>
                <c:pt idx="8">
                  <c:v>Concrete Masonry Bridges</c:v>
                </c:pt>
                <c:pt idx="9">
                  <c:v>Backfill Structure</c:v>
                </c:pt>
                <c:pt idx="10">
                  <c:v>Storm Sewer</c:v>
                </c:pt>
                <c:pt idx="11">
                  <c:v>Earthwork</c:v>
                </c:pt>
                <c:pt idx="12">
                  <c:v>Base Aggregate</c:v>
                </c:pt>
                <c:pt idx="13">
                  <c:v>Lighting</c:v>
                </c:pt>
                <c:pt idx="14">
                  <c:v>Curb and Gutter</c:v>
                </c:pt>
                <c:pt idx="15">
                  <c:v>Approach Slab</c:v>
                </c:pt>
                <c:pt idx="16">
                  <c:v>Sidewalk</c:v>
                </c:pt>
                <c:pt idx="17">
                  <c:v>HMA Pavement</c:v>
                </c:pt>
                <c:pt idx="18">
                  <c:v>Pavement Marking</c:v>
                </c:pt>
                <c:pt idx="19">
                  <c:v>Finishing Items</c:v>
                </c:pt>
                <c:pt idx="20">
                  <c:v>Concrete Staining</c:v>
                </c:pt>
              </c:strCache>
            </c:strRef>
          </c:cat>
          <c:val>
            <c:numRef>
              <c:f>'Blank Time Chart'!$I$58</c:f>
              <c:numCache>
                <c:formatCode>0</c:formatCode>
                <c:ptCount val="1"/>
                <c:pt idx="0">
                  <c:v>0</c:v>
                </c:pt>
              </c:numCache>
            </c:numRef>
          </c:val>
          <c:extLst>
            <c:ext xmlns:c16="http://schemas.microsoft.com/office/drawing/2014/chart" uri="{C3380CC4-5D6E-409C-BE32-E72D297353CC}">
              <c16:uniqueId val="{0000000A-8211-4D2A-8E4D-A2422C018394}"/>
            </c:ext>
          </c:extLst>
        </c:ser>
        <c:ser>
          <c:idx val="9"/>
          <c:order val="11"/>
          <c:tx>
            <c:strRef>
              <c:f>'Blank Time Chart'!$A$59</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Chart'!$A$31:$B$54</c:f>
              <c:strCache>
                <c:ptCount val="21"/>
                <c:pt idx="1">
                  <c:v>TC/Detour/Temp Sidewalk/EC</c:v>
                </c:pt>
                <c:pt idx="2">
                  <c:v>Roadway Removals</c:v>
                </c:pt>
                <c:pt idx="3">
                  <c:v>Removing Old Structure</c:v>
                </c:pt>
                <c:pt idx="4">
                  <c:v>Excavation for Structures</c:v>
                </c:pt>
                <c:pt idx="5">
                  <c:v>Pre-Boring</c:v>
                </c:pt>
                <c:pt idx="6">
                  <c:v>Piling</c:v>
                </c:pt>
                <c:pt idx="7">
                  <c:v>Bar Steel Reinforcement</c:v>
                </c:pt>
                <c:pt idx="8">
                  <c:v>Concrete Masonry Bridges</c:v>
                </c:pt>
                <c:pt idx="9">
                  <c:v>Backfill Structure</c:v>
                </c:pt>
                <c:pt idx="10">
                  <c:v>Storm Sewer</c:v>
                </c:pt>
                <c:pt idx="11">
                  <c:v>Earthwork</c:v>
                </c:pt>
                <c:pt idx="12">
                  <c:v>Base Aggregate</c:v>
                </c:pt>
                <c:pt idx="13">
                  <c:v>Lighting</c:v>
                </c:pt>
                <c:pt idx="14">
                  <c:v>Curb and Gutter</c:v>
                </c:pt>
                <c:pt idx="15">
                  <c:v>Approach Slab</c:v>
                </c:pt>
                <c:pt idx="16">
                  <c:v>Sidewalk</c:v>
                </c:pt>
                <c:pt idx="17">
                  <c:v>HMA Pavement</c:v>
                </c:pt>
                <c:pt idx="18">
                  <c:v>Pavement Marking</c:v>
                </c:pt>
                <c:pt idx="19">
                  <c:v>Finishing Items</c:v>
                </c:pt>
                <c:pt idx="20">
                  <c:v>Concrete Staining</c:v>
                </c:pt>
              </c:strCache>
            </c:strRef>
          </c:cat>
          <c:val>
            <c:numRef>
              <c:f>'Blank Time Chart'!$I$59</c:f>
              <c:numCache>
                <c:formatCode>0</c:formatCode>
                <c:ptCount val="1"/>
                <c:pt idx="0">
                  <c:v>0</c:v>
                </c:pt>
              </c:numCache>
            </c:numRef>
          </c:val>
          <c:extLst>
            <c:ext xmlns:c16="http://schemas.microsoft.com/office/drawing/2014/chart" uri="{C3380CC4-5D6E-409C-BE32-E72D297353CC}">
              <c16:uniqueId val="{0000000B-8211-4D2A-8E4D-A2422C018394}"/>
            </c:ext>
          </c:extLst>
        </c:ser>
        <c:ser>
          <c:idx val="10"/>
          <c:order val="12"/>
          <c:tx>
            <c:strRef>
              <c:f>'Blank Time Chart'!$A$60</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Chart'!$A$31:$B$54</c:f>
              <c:strCache>
                <c:ptCount val="21"/>
                <c:pt idx="1">
                  <c:v>TC/Detour/Temp Sidewalk/EC</c:v>
                </c:pt>
                <c:pt idx="2">
                  <c:v>Roadway Removals</c:v>
                </c:pt>
                <c:pt idx="3">
                  <c:v>Removing Old Structure</c:v>
                </c:pt>
                <c:pt idx="4">
                  <c:v>Excavation for Structures</c:v>
                </c:pt>
                <c:pt idx="5">
                  <c:v>Pre-Boring</c:v>
                </c:pt>
                <c:pt idx="6">
                  <c:v>Piling</c:v>
                </c:pt>
                <c:pt idx="7">
                  <c:v>Bar Steel Reinforcement</c:v>
                </c:pt>
                <c:pt idx="8">
                  <c:v>Concrete Masonry Bridges</c:v>
                </c:pt>
                <c:pt idx="9">
                  <c:v>Backfill Structure</c:v>
                </c:pt>
                <c:pt idx="10">
                  <c:v>Storm Sewer</c:v>
                </c:pt>
                <c:pt idx="11">
                  <c:v>Earthwork</c:v>
                </c:pt>
                <c:pt idx="12">
                  <c:v>Base Aggregate</c:v>
                </c:pt>
                <c:pt idx="13">
                  <c:v>Lighting</c:v>
                </c:pt>
                <c:pt idx="14">
                  <c:v>Curb and Gutter</c:v>
                </c:pt>
                <c:pt idx="15">
                  <c:v>Approach Slab</c:v>
                </c:pt>
                <c:pt idx="16">
                  <c:v>Sidewalk</c:v>
                </c:pt>
                <c:pt idx="17">
                  <c:v>HMA Pavement</c:v>
                </c:pt>
                <c:pt idx="18">
                  <c:v>Pavement Marking</c:v>
                </c:pt>
                <c:pt idx="19">
                  <c:v>Finishing Items</c:v>
                </c:pt>
                <c:pt idx="20">
                  <c:v>Concrete Staining</c:v>
                </c:pt>
              </c:strCache>
            </c:strRef>
          </c:cat>
          <c:val>
            <c:numRef>
              <c:f>'Blank Time Chart'!$I$60</c:f>
              <c:numCache>
                <c:formatCode>0</c:formatCode>
                <c:ptCount val="1"/>
                <c:pt idx="0">
                  <c:v>0</c:v>
                </c:pt>
              </c:numCache>
            </c:numRef>
          </c:val>
          <c:extLst>
            <c:ext xmlns:c16="http://schemas.microsoft.com/office/drawing/2014/chart" uri="{C3380CC4-5D6E-409C-BE32-E72D297353CC}">
              <c16:uniqueId val="{0000000C-8211-4D2A-8E4D-A2422C018394}"/>
            </c:ext>
          </c:extLst>
        </c:ser>
        <c:ser>
          <c:idx val="11"/>
          <c:order val="13"/>
          <c:tx>
            <c:strRef>
              <c:f>'Blank Time Chart'!$A$61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Chart'!$A$31:$B$54</c:f>
              <c:strCache>
                <c:ptCount val="21"/>
                <c:pt idx="1">
                  <c:v>TC/Detour/Temp Sidewalk/EC</c:v>
                </c:pt>
                <c:pt idx="2">
                  <c:v>Roadway Removals</c:v>
                </c:pt>
                <c:pt idx="3">
                  <c:v>Removing Old Structure</c:v>
                </c:pt>
                <c:pt idx="4">
                  <c:v>Excavation for Structures</c:v>
                </c:pt>
                <c:pt idx="5">
                  <c:v>Pre-Boring</c:v>
                </c:pt>
                <c:pt idx="6">
                  <c:v>Piling</c:v>
                </c:pt>
                <c:pt idx="7">
                  <c:v>Bar Steel Reinforcement</c:v>
                </c:pt>
                <c:pt idx="8">
                  <c:v>Concrete Masonry Bridges</c:v>
                </c:pt>
                <c:pt idx="9">
                  <c:v>Backfill Structure</c:v>
                </c:pt>
                <c:pt idx="10">
                  <c:v>Storm Sewer</c:v>
                </c:pt>
                <c:pt idx="11">
                  <c:v>Earthwork</c:v>
                </c:pt>
                <c:pt idx="12">
                  <c:v>Base Aggregate</c:v>
                </c:pt>
                <c:pt idx="13">
                  <c:v>Lighting</c:v>
                </c:pt>
                <c:pt idx="14">
                  <c:v>Curb and Gutter</c:v>
                </c:pt>
                <c:pt idx="15">
                  <c:v>Approach Slab</c:v>
                </c:pt>
                <c:pt idx="16">
                  <c:v>Sidewalk</c:v>
                </c:pt>
                <c:pt idx="17">
                  <c:v>HMA Pavement</c:v>
                </c:pt>
                <c:pt idx="18">
                  <c:v>Pavement Marking</c:v>
                </c:pt>
                <c:pt idx="19">
                  <c:v>Finishing Items</c:v>
                </c:pt>
                <c:pt idx="20">
                  <c:v>Concrete Staining</c:v>
                </c:pt>
              </c:strCache>
            </c:strRef>
          </c:cat>
          <c:val>
            <c:numRef>
              <c:f>'Blank Time Chart'!$I$61</c:f>
              <c:numCache>
                <c:formatCode>0</c:formatCode>
                <c:ptCount val="1"/>
                <c:pt idx="0">
                  <c:v>0</c:v>
                </c:pt>
              </c:numCache>
            </c:numRef>
          </c:val>
          <c:extLst>
            <c:ext xmlns:c16="http://schemas.microsoft.com/office/drawing/2014/chart" uri="{C3380CC4-5D6E-409C-BE32-E72D297353CC}">
              <c16:uniqueId val="{0000000D-8211-4D2A-8E4D-A2422C018394}"/>
            </c:ext>
          </c:extLst>
        </c:ser>
        <c:ser>
          <c:idx val="12"/>
          <c:order val="14"/>
          <c:tx>
            <c:strRef>
              <c:f>'Blank Time Chart'!$A$62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Chart'!$A$31:$B$54</c:f>
              <c:strCache>
                <c:ptCount val="21"/>
                <c:pt idx="1">
                  <c:v>TC/Detour/Temp Sidewalk/EC</c:v>
                </c:pt>
                <c:pt idx="2">
                  <c:v>Roadway Removals</c:v>
                </c:pt>
                <c:pt idx="3">
                  <c:v>Removing Old Structure</c:v>
                </c:pt>
                <c:pt idx="4">
                  <c:v>Excavation for Structures</c:v>
                </c:pt>
                <c:pt idx="5">
                  <c:v>Pre-Boring</c:v>
                </c:pt>
                <c:pt idx="6">
                  <c:v>Piling</c:v>
                </c:pt>
                <c:pt idx="7">
                  <c:v>Bar Steel Reinforcement</c:v>
                </c:pt>
                <c:pt idx="8">
                  <c:v>Concrete Masonry Bridges</c:v>
                </c:pt>
                <c:pt idx="9">
                  <c:v>Backfill Structure</c:v>
                </c:pt>
                <c:pt idx="10">
                  <c:v>Storm Sewer</c:v>
                </c:pt>
                <c:pt idx="11">
                  <c:v>Earthwork</c:v>
                </c:pt>
                <c:pt idx="12">
                  <c:v>Base Aggregate</c:v>
                </c:pt>
                <c:pt idx="13">
                  <c:v>Lighting</c:v>
                </c:pt>
                <c:pt idx="14">
                  <c:v>Curb and Gutter</c:v>
                </c:pt>
                <c:pt idx="15">
                  <c:v>Approach Slab</c:v>
                </c:pt>
                <c:pt idx="16">
                  <c:v>Sidewalk</c:v>
                </c:pt>
                <c:pt idx="17">
                  <c:v>HMA Pavement</c:v>
                </c:pt>
                <c:pt idx="18">
                  <c:v>Pavement Marking</c:v>
                </c:pt>
                <c:pt idx="19">
                  <c:v>Finishing Items</c:v>
                </c:pt>
                <c:pt idx="20">
                  <c:v>Concrete Staining</c:v>
                </c:pt>
              </c:strCache>
            </c:strRef>
          </c:cat>
          <c:val>
            <c:numRef>
              <c:f>'Blank Time Chart'!$I$62</c:f>
              <c:numCache>
                <c:formatCode>0</c:formatCode>
                <c:ptCount val="1"/>
                <c:pt idx="0">
                  <c:v>0</c:v>
                </c:pt>
              </c:numCache>
            </c:numRef>
          </c:val>
          <c:extLst>
            <c:ext xmlns:c16="http://schemas.microsoft.com/office/drawing/2014/chart" uri="{C3380CC4-5D6E-409C-BE32-E72D297353CC}">
              <c16:uniqueId val="{0000000E-8211-4D2A-8E4D-A2422C018394}"/>
            </c:ext>
          </c:extLst>
        </c:ser>
        <c:ser>
          <c:idx val="13"/>
          <c:order val="15"/>
          <c:tx>
            <c:strRef>
              <c:f>'Blank Time Chart'!$A$63</c:f>
              <c:strCache>
                <c:ptCount val="1"/>
                <c:pt idx="0">
                  <c:v>June</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Chart'!$A$31:$B$54</c:f>
              <c:strCache>
                <c:ptCount val="21"/>
                <c:pt idx="1">
                  <c:v>TC/Detour/Temp Sidewalk/EC</c:v>
                </c:pt>
                <c:pt idx="2">
                  <c:v>Roadway Removals</c:v>
                </c:pt>
                <c:pt idx="3">
                  <c:v>Removing Old Structure</c:v>
                </c:pt>
                <c:pt idx="4">
                  <c:v>Excavation for Structures</c:v>
                </c:pt>
                <c:pt idx="5">
                  <c:v>Pre-Boring</c:v>
                </c:pt>
                <c:pt idx="6">
                  <c:v>Piling</c:v>
                </c:pt>
                <c:pt idx="7">
                  <c:v>Bar Steel Reinforcement</c:v>
                </c:pt>
                <c:pt idx="8">
                  <c:v>Concrete Masonry Bridges</c:v>
                </c:pt>
                <c:pt idx="9">
                  <c:v>Backfill Structure</c:v>
                </c:pt>
                <c:pt idx="10">
                  <c:v>Storm Sewer</c:v>
                </c:pt>
                <c:pt idx="11">
                  <c:v>Earthwork</c:v>
                </c:pt>
                <c:pt idx="12">
                  <c:v>Base Aggregate</c:v>
                </c:pt>
                <c:pt idx="13">
                  <c:v>Lighting</c:v>
                </c:pt>
                <c:pt idx="14">
                  <c:v>Curb and Gutter</c:v>
                </c:pt>
                <c:pt idx="15">
                  <c:v>Approach Slab</c:v>
                </c:pt>
                <c:pt idx="16">
                  <c:v>Sidewalk</c:v>
                </c:pt>
                <c:pt idx="17">
                  <c:v>HMA Pavement</c:v>
                </c:pt>
                <c:pt idx="18">
                  <c:v>Pavement Marking</c:v>
                </c:pt>
                <c:pt idx="19">
                  <c:v>Finishing Items</c:v>
                </c:pt>
                <c:pt idx="20">
                  <c:v>Concrete Staining</c:v>
                </c:pt>
              </c:strCache>
            </c:strRef>
          </c:cat>
          <c:val>
            <c:numRef>
              <c:f>'Blank Time Chart'!$I$63</c:f>
              <c:numCache>
                <c:formatCode>0</c:formatCode>
                <c:ptCount val="1"/>
                <c:pt idx="0">
                  <c:v>2</c:v>
                </c:pt>
              </c:numCache>
            </c:numRef>
          </c:val>
          <c:extLst>
            <c:ext xmlns:c16="http://schemas.microsoft.com/office/drawing/2014/chart" uri="{C3380CC4-5D6E-409C-BE32-E72D297353CC}">
              <c16:uniqueId val="{0000000F-8211-4D2A-8E4D-A2422C018394}"/>
            </c:ext>
          </c:extLst>
        </c:ser>
        <c:ser>
          <c:idx val="14"/>
          <c:order val="16"/>
          <c:tx>
            <c:strRef>
              <c:f>'Blank Time Chart'!$A$64</c:f>
              <c:strCache>
                <c:ptCount val="1"/>
                <c:pt idx="0">
                  <c:v>July</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Chart'!$A$31:$B$54</c:f>
              <c:strCache>
                <c:ptCount val="21"/>
                <c:pt idx="1">
                  <c:v>TC/Detour/Temp Sidewalk/EC</c:v>
                </c:pt>
                <c:pt idx="2">
                  <c:v>Roadway Removals</c:v>
                </c:pt>
                <c:pt idx="3">
                  <c:v>Removing Old Structure</c:v>
                </c:pt>
                <c:pt idx="4">
                  <c:v>Excavation for Structures</c:v>
                </c:pt>
                <c:pt idx="5">
                  <c:v>Pre-Boring</c:v>
                </c:pt>
                <c:pt idx="6">
                  <c:v>Piling</c:v>
                </c:pt>
                <c:pt idx="7">
                  <c:v>Bar Steel Reinforcement</c:v>
                </c:pt>
                <c:pt idx="8">
                  <c:v>Concrete Masonry Bridges</c:v>
                </c:pt>
                <c:pt idx="9">
                  <c:v>Backfill Structure</c:v>
                </c:pt>
                <c:pt idx="10">
                  <c:v>Storm Sewer</c:v>
                </c:pt>
                <c:pt idx="11">
                  <c:v>Earthwork</c:v>
                </c:pt>
                <c:pt idx="12">
                  <c:v>Base Aggregate</c:v>
                </c:pt>
                <c:pt idx="13">
                  <c:v>Lighting</c:v>
                </c:pt>
                <c:pt idx="14">
                  <c:v>Curb and Gutter</c:v>
                </c:pt>
                <c:pt idx="15">
                  <c:v>Approach Slab</c:v>
                </c:pt>
                <c:pt idx="16">
                  <c:v>Sidewalk</c:v>
                </c:pt>
                <c:pt idx="17">
                  <c:v>HMA Pavement</c:v>
                </c:pt>
                <c:pt idx="18">
                  <c:v>Pavement Marking</c:v>
                </c:pt>
                <c:pt idx="19">
                  <c:v>Finishing Items</c:v>
                </c:pt>
                <c:pt idx="20">
                  <c:v>Concrete Staining</c:v>
                </c:pt>
              </c:strCache>
            </c:strRef>
          </c:cat>
          <c:val>
            <c:numRef>
              <c:f>'Blank Time Chart'!$I$64</c:f>
              <c:numCache>
                <c:formatCode>0</c:formatCode>
                <c:ptCount val="1"/>
                <c:pt idx="0">
                  <c:v>16</c:v>
                </c:pt>
              </c:numCache>
            </c:numRef>
          </c:val>
          <c:extLst>
            <c:ext xmlns:c16="http://schemas.microsoft.com/office/drawing/2014/chart" uri="{C3380CC4-5D6E-409C-BE32-E72D297353CC}">
              <c16:uniqueId val="{00000010-8211-4D2A-8E4D-A2422C018394}"/>
            </c:ext>
          </c:extLst>
        </c:ser>
        <c:ser>
          <c:idx val="15"/>
          <c:order val="17"/>
          <c:tx>
            <c:strRef>
              <c:f>'Blank Time Chart'!$A$65</c:f>
              <c:strCache>
                <c:ptCount val="1"/>
                <c:pt idx="0">
                  <c:v>August</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Chart'!$A$31:$B$54</c:f>
              <c:strCache>
                <c:ptCount val="21"/>
                <c:pt idx="1">
                  <c:v>TC/Detour/Temp Sidewalk/EC</c:v>
                </c:pt>
                <c:pt idx="2">
                  <c:v>Roadway Removals</c:v>
                </c:pt>
                <c:pt idx="3">
                  <c:v>Removing Old Structure</c:v>
                </c:pt>
                <c:pt idx="4">
                  <c:v>Excavation for Structures</c:v>
                </c:pt>
                <c:pt idx="5">
                  <c:v>Pre-Boring</c:v>
                </c:pt>
                <c:pt idx="6">
                  <c:v>Piling</c:v>
                </c:pt>
                <c:pt idx="7">
                  <c:v>Bar Steel Reinforcement</c:v>
                </c:pt>
                <c:pt idx="8">
                  <c:v>Concrete Masonry Bridges</c:v>
                </c:pt>
                <c:pt idx="9">
                  <c:v>Backfill Structure</c:v>
                </c:pt>
                <c:pt idx="10">
                  <c:v>Storm Sewer</c:v>
                </c:pt>
                <c:pt idx="11">
                  <c:v>Earthwork</c:v>
                </c:pt>
                <c:pt idx="12">
                  <c:v>Base Aggregate</c:v>
                </c:pt>
                <c:pt idx="13">
                  <c:v>Lighting</c:v>
                </c:pt>
                <c:pt idx="14">
                  <c:v>Curb and Gutter</c:v>
                </c:pt>
                <c:pt idx="15">
                  <c:v>Approach Slab</c:v>
                </c:pt>
                <c:pt idx="16">
                  <c:v>Sidewalk</c:v>
                </c:pt>
                <c:pt idx="17">
                  <c:v>HMA Pavement</c:v>
                </c:pt>
                <c:pt idx="18">
                  <c:v>Pavement Marking</c:v>
                </c:pt>
                <c:pt idx="19">
                  <c:v>Finishing Items</c:v>
                </c:pt>
                <c:pt idx="20">
                  <c:v>Concrete Staining</c:v>
                </c:pt>
              </c:strCache>
            </c:strRef>
          </c:cat>
          <c:val>
            <c:numRef>
              <c:f>'Blank Time Chart'!$I$65</c:f>
              <c:numCache>
                <c:formatCode>0</c:formatCode>
                <c:ptCount val="1"/>
                <c:pt idx="0">
                  <c:v>18</c:v>
                </c:pt>
              </c:numCache>
            </c:numRef>
          </c:val>
          <c:extLst>
            <c:ext xmlns:c16="http://schemas.microsoft.com/office/drawing/2014/chart" uri="{C3380CC4-5D6E-409C-BE32-E72D297353CC}">
              <c16:uniqueId val="{00000011-8211-4D2A-8E4D-A2422C018394}"/>
            </c:ext>
          </c:extLst>
        </c:ser>
        <c:ser>
          <c:idx val="16"/>
          <c:order val="18"/>
          <c:tx>
            <c:strRef>
              <c:f>'Blank Time Chart'!$A$66</c:f>
              <c:strCache>
                <c:ptCount val="1"/>
                <c:pt idx="0">
                  <c:v>September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Chart'!$A$31:$B$54</c:f>
              <c:strCache>
                <c:ptCount val="21"/>
                <c:pt idx="1">
                  <c:v>TC/Detour/Temp Sidewalk/EC</c:v>
                </c:pt>
                <c:pt idx="2">
                  <c:v>Roadway Removals</c:v>
                </c:pt>
                <c:pt idx="3">
                  <c:v>Removing Old Structure</c:v>
                </c:pt>
                <c:pt idx="4">
                  <c:v>Excavation for Structures</c:v>
                </c:pt>
                <c:pt idx="5">
                  <c:v>Pre-Boring</c:v>
                </c:pt>
                <c:pt idx="6">
                  <c:v>Piling</c:v>
                </c:pt>
                <c:pt idx="7">
                  <c:v>Bar Steel Reinforcement</c:v>
                </c:pt>
                <c:pt idx="8">
                  <c:v>Concrete Masonry Bridges</c:v>
                </c:pt>
                <c:pt idx="9">
                  <c:v>Backfill Structure</c:v>
                </c:pt>
                <c:pt idx="10">
                  <c:v>Storm Sewer</c:v>
                </c:pt>
                <c:pt idx="11">
                  <c:v>Earthwork</c:v>
                </c:pt>
                <c:pt idx="12">
                  <c:v>Base Aggregate</c:v>
                </c:pt>
                <c:pt idx="13">
                  <c:v>Lighting</c:v>
                </c:pt>
                <c:pt idx="14">
                  <c:v>Curb and Gutter</c:v>
                </c:pt>
                <c:pt idx="15">
                  <c:v>Approach Slab</c:v>
                </c:pt>
                <c:pt idx="16">
                  <c:v>Sidewalk</c:v>
                </c:pt>
                <c:pt idx="17">
                  <c:v>HMA Pavement</c:v>
                </c:pt>
                <c:pt idx="18">
                  <c:v>Pavement Marking</c:v>
                </c:pt>
                <c:pt idx="19">
                  <c:v>Finishing Items</c:v>
                </c:pt>
                <c:pt idx="20">
                  <c:v>Concrete Staining</c:v>
                </c:pt>
              </c:strCache>
            </c:strRef>
          </c:cat>
          <c:val>
            <c:numRef>
              <c:f>'Blank Time Chart'!$I$66</c:f>
              <c:numCache>
                <c:formatCode>0</c:formatCode>
                <c:ptCount val="1"/>
                <c:pt idx="0">
                  <c:v>16</c:v>
                </c:pt>
              </c:numCache>
            </c:numRef>
          </c:val>
          <c:extLst>
            <c:ext xmlns:c16="http://schemas.microsoft.com/office/drawing/2014/chart" uri="{C3380CC4-5D6E-409C-BE32-E72D297353CC}">
              <c16:uniqueId val="{00000012-8211-4D2A-8E4D-A2422C018394}"/>
            </c:ext>
          </c:extLst>
        </c:ser>
        <c:ser>
          <c:idx val="17"/>
          <c:order val="19"/>
          <c:tx>
            <c:strRef>
              <c:f>'Blank Time Chart'!$A$67</c:f>
              <c:strCache>
                <c:ptCount val="1"/>
                <c:pt idx="0">
                  <c:v>October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Chart'!$A$31:$B$54</c:f>
              <c:strCache>
                <c:ptCount val="21"/>
                <c:pt idx="1">
                  <c:v>TC/Detour/Temp Sidewalk/EC</c:v>
                </c:pt>
                <c:pt idx="2">
                  <c:v>Roadway Removals</c:v>
                </c:pt>
                <c:pt idx="3">
                  <c:v>Removing Old Structure</c:v>
                </c:pt>
                <c:pt idx="4">
                  <c:v>Excavation for Structures</c:v>
                </c:pt>
                <c:pt idx="5">
                  <c:v>Pre-Boring</c:v>
                </c:pt>
                <c:pt idx="6">
                  <c:v>Piling</c:v>
                </c:pt>
                <c:pt idx="7">
                  <c:v>Bar Steel Reinforcement</c:v>
                </c:pt>
                <c:pt idx="8">
                  <c:v>Concrete Masonry Bridges</c:v>
                </c:pt>
                <c:pt idx="9">
                  <c:v>Backfill Structure</c:v>
                </c:pt>
                <c:pt idx="10">
                  <c:v>Storm Sewer</c:v>
                </c:pt>
                <c:pt idx="11">
                  <c:v>Earthwork</c:v>
                </c:pt>
                <c:pt idx="12">
                  <c:v>Base Aggregate</c:v>
                </c:pt>
                <c:pt idx="13">
                  <c:v>Lighting</c:v>
                </c:pt>
                <c:pt idx="14">
                  <c:v>Curb and Gutter</c:v>
                </c:pt>
                <c:pt idx="15">
                  <c:v>Approach Slab</c:v>
                </c:pt>
                <c:pt idx="16">
                  <c:v>Sidewalk</c:v>
                </c:pt>
                <c:pt idx="17">
                  <c:v>HMA Pavement</c:v>
                </c:pt>
                <c:pt idx="18">
                  <c:v>Pavement Marking</c:v>
                </c:pt>
                <c:pt idx="19">
                  <c:v>Finishing Items</c:v>
                </c:pt>
                <c:pt idx="20">
                  <c:v>Concrete Staining</c:v>
                </c:pt>
              </c:strCache>
            </c:strRef>
          </c:cat>
          <c:val>
            <c:numRef>
              <c:f>'Blank Time Chart'!$I$67</c:f>
              <c:numCache>
                <c:formatCode>0</c:formatCode>
                <c:ptCount val="1"/>
                <c:pt idx="0">
                  <c:v>3</c:v>
                </c:pt>
              </c:numCache>
            </c:numRef>
          </c:val>
          <c:extLst>
            <c:ext xmlns:c16="http://schemas.microsoft.com/office/drawing/2014/chart" uri="{C3380CC4-5D6E-409C-BE32-E72D297353CC}">
              <c16:uniqueId val="{00000013-8211-4D2A-8E4D-A2422C018394}"/>
            </c:ext>
          </c:extLst>
        </c:ser>
        <c:ser>
          <c:idx val="18"/>
          <c:order val="20"/>
          <c:tx>
            <c:strRef>
              <c:f>'Blank Time Chart'!$A$68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Chart'!$A$31:$B$54</c:f>
              <c:strCache>
                <c:ptCount val="21"/>
                <c:pt idx="1">
                  <c:v>TC/Detour/Temp Sidewalk/EC</c:v>
                </c:pt>
                <c:pt idx="2">
                  <c:v>Roadway Removals</c:v>
                </c:pt>
                <c:pt idx="3">
                  <c:v>Removing Old Structure</c:v>
                </c:pt>
                <c:pt idx="4">
                  <c:v>Excavation for Structures</c:v>
                </c:pt>
                <c:pt idx="5">
                  <c:v>Pre-Boring</c:v>
                </c:pt>
                <c:pt idx="6">
                  <c:v>Piling</c:v>
                </c:pt>
                <c:pt idx="7">
                  <c:v>Bar Steel Reinforcement</c:v>
                </c:pt>
                <c:pt idx="8">
                  <c:v>Concrete Masonry Bridges</c:v>
                </c:pt>
                <c:pt idx="9">
                  <c:v>Backfill Structure</c:v>
                </c:pt>
                <c:pt idx="10">
                  <c:v>Storm Sewer</c:v>
                </c:pt>
                <c:pt idx="11">
                  <c:v>Earthwork</c:v>
                </c:pt>
                <c:pt idx="12">
                  <c:v>Base Aggregate</c:v>
                </c:pt>
                <c:pt idx="13">
                  <c:v>Lighting</c:v>
                </c:pt>
                <c:pt idx="14">
                  <c:v>Curb and Gutter</c:v>
                </c:pt>
                <c:pt idx="15">
                  <c:v>Approach Slab</c:v>
                </c:pt>
                <c:pt idx="16">
                  <c:v>Sidewalk</c:v>
                </c:pt>
                <c:pt idx="17">
                  <c:v>HMA Pavement</c:v>
                </c:pt>
                <c:pt idx="18">
                  <c:v>Pavement Marking</c:v>
                </c:pt>
                <c:pt idx="19">
                  <c:v>Finishing Items</c:v>
                </c:pt>
                <c:pt idx="20">
                  <c:v>Concrete Staining</c:v>
                </c:pt>
              </c:strCache>
            </c:strRef>
          </c:cat>
          <c:val>
            <c:numRef>
              <c:f>'Blank Time Chart'!$I$68</c:f>
              <c:numCache>
                <c:formatCode>0</c:formatCode>
                <c:ptCount val="1"/>
                <c:pt idx="0">
                  <c:v>0</c:v>
                </c:pt>
              </c:numCache>
            </c:numRef>
          </c:val>
          <c:extLst>
            <c:ext xmlns:c16="http://schemas.microsoft.com/office/drawing/2014/chart" uri="{C3380CC4-5D6E-409C-BE32-E72D297353CC}">
              <c16:uniqueId val="{00000014-8211-4D2A-8E4D-A2422C018394}"/>
            </c:ext>
          </c:extLst>
        </c:ser>
        <c:ser>
          <c:idx val="19"/>
          <c:order val="21"/>
          <c:tx>
            <c:strRef>
              <c:f>'Blank Time Chart'!$A$69</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Chart'!$A$31:$B$54</c:f>
              <c:strCache>
                <c:ptCount val="21"/>
                <c:pt idx="1">
                  <c:v>TC/Detour/Temp Sidewalk/EC</c:v>
                </c:pt>
                <c:pt idx="2">
                  <c:v>Roadway Removals</c:v>
                </c:pt>
                <c:pt idx="3">
                  <c:v>Removing Old Structure</c:v>
                </c:pt>
                <c:pt idx="4">
                  <c:v>Excavation for Structures</c:v>
                </c:pt>
                <c:pt idx="5">
                  <c:v>Pre-Boring</c:v>
                </c:pt>
                <c:pt idx="6">
                  <c:v>Piling</c:v>
                </c:pt>
                <c:pt idx="7">
                  <c:v>Bar Steel Reinforcement</c:v>
                </c:pt>
                <c:pt idx="8">
                  <c:v>Concrete Masonry Bridges</c:v>
                </c:pt>
                <c:pt idx="9">
                  <c:v>Backfill Structure</c:v>
                </c:pt>
                <c:pt idx="10">
                  <c:v>Storm Sewer</c:v>
                </c:pt>
                <c:pt idx="11">
                  <c:v>Earthwork</c:v>
                </c:pt>
                <c:pt idx="12">
                  <c:v>Base Aggregate</c:v>
                </c:pt>
                <c:pt idx="13">
                  <c:v>Lighting</c:v>
                </c:pt>
                <c:pt idx="14">
                  <c:v>Curb and Gutter</c:v>
                </c:pt>
                <c:pt idx="15">
                  <c:v>Approach Slab</c:v>
                </c:pt>
                <c:pt idx="16">
                  <c:v>Sidewalk</c:v>
                </c:pt>
                <c:pt idx="17">
                  <c:v>HMA Pavement</c:v>
                </c:pt>
                <c:pt idx="18">
                  <c:v>Pavement Marking</c:v>
                </c:pt>
                <c:pt idx="19">
                  <c:v>Finishing Items</c:v>
                </c:pt>
                <c:pt idx="20">
                  <c:v>Concrete Staining</c:v>
                </c:pt>
              </c:strCache>
            </c:strRef>
          </c:cat>
          <c:val>
            <c:numRef>
              <c:f>'Blank Time Chart'!$I$69</c:f>
              <c:numCache>
                <c:formatCode>0</c:formatCode>
                <c:ptCount val="1"/>
                <c:pt idx="0">
                  <c:v>0</c:v>
                </c:pt>
              </c:numCache>
            </c:numRef>
          </c:val>
          <c:extLst>
            <c:ext xmlns:c16="http://schemas.microsoft.com/office/drawing/2014/chart" uri="{C3380CC4-5D6E-409C-BE32-E72D297353CC}">
              <c16:uniqueId val="{00000015-8211-4D2A-8E4D-A2422C018394}"/>
            </c:ext>
          </c:extLst>
        </c:ser>
        <c:dLbls>
          <c:showLegendKey val="0"/>
          <c:showVal val="0"/>
          <c:showCatName val="0"/>
          <c:showSerName val="0"/>
          <c:showPercent val="0"/>
          <c:showBubbleSize val="0"/>
        </c:dLbls>
        <c:gapWidth val="0"/>
        <c:overlap val="100"/>
        <c:axId val="79291136"/>
        <c:axId val="79292672"/>
      </c:barChart>
      <c:catAx>
        <c:axId val="79291136"/>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9292672"/>
        <c:crossesAt val="0"/>
        <c:auto val="0"/>
        <c:lblAlgn val="ctr"/>
        <c:lblOffset val="100"/>
        <c:tickLblSkip val="1"/>
        <c:tickMarkSkip val="1"/>
        <c:noMultiLvlLbl val="0"/>
      </c:catAx>
      <c:valAx>
        <c:axId val="79292672"/>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Working 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9291136"/>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11"/>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Chart'!$AG$31:$AG$51</c:f>
              <c:numCache>
                <c:formatCode>General</c:formatCode>
                <c:ptCount val="21"/>
                <c:pt idx="0">
                  <c:v>0</c:v>
                </c:pt>
                <c:pt idx="1">
                  <c:v>0</c:v>
                </c:pt>
                <c:pt idx="2">
                  <c:v>3</c:v>
                </c:pt>
                <c:pt idx="3">
                  <c:v>0</c:v>
                </c:pt>
                <c:pt idx="4">
                  <c:v>3</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F728-4F64-B876-50A6A844269A}"/>
            </c:ext>
          </c:extLst>
        </c:ser>
        <c:ser>
          <c:idx val="1"/>
          <c:order val="1"/>
          <c:tx>
            <c:strRef>
              <c:f>'Example Time Chart'!$U$30:$V$30</c:f>
              <c:strCache>
                <c:ptCount val="1"/>
                <c:pt idx="0">
                  <c:v>Stage 1</c:v>
                </c:pt>
              </c:strCache>
            </c:strRef>
          </c:tx>
          <c:spPr>
            <a:solidFill>
              <a:srgbClr val="000000"/>
            </a:solid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Chart'!$L$31:$L$51</c:f>
              <c:numCache>
                <c:formatCode>General</c:formatCode>
                <c:ptCount val="21"/>
                <c:pt idx="1">
                  <c:v>3</c:v>
                </c:pt>
                <c:pt idx="2">
                  <c:v>8</c:v>
                </c:pt>
                <c:pt idx="3">
                  <c:v>0</c:v>
                </c:pt>
                <c:pt idx="4">
                  <c:v>2</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F728-4F64-B876-50A6A844269A}"/>
            </c:ext>
          </c:extLst>
        </c:ser>
        <c:ser>
          <c:idx val="2"/>
          <c:order val="2"/>
          <c:tx>
            <c:v>Begin Stage 2</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Chart'!$AH$31:$AH$51</c:f>
              <c:numCache>
                <c:formatCode>General</c:formatCode>
                <c:ptCount val="21"/>
                <c:pt idx="0">
                  <c:v>0</c:v>
                </c:pt>
                <c:pt idx="1">
                  <c:v>8</c:v>
                </c:pt>
                <c:pt idx="2">
                  <c:v>0</c:v>
                </c:pt>
                <c:pt idx="3">
                  <c:v>12</c:v>
                </c:pt>
                <c:pt idx="4">
                  <c:v>9</c:v>
                </c:pt>
                <c:pt idx="5">
                  <c:v>18</c:v>
                </c:pt>
                <c:pt idx="6">
                  <c:v>13</c:v>
                </c:pt>
                <c:pt idx="7">
                  <c:v>32</c:v>
                </c:pt>
                <c:pt idx="8">
                  <c:v>42</c:v>
                </c:pt>
                <c:pt idx="9">
                  <c:v>45</c:v>
                </c:pt>
                <c:pt idx="10">
                  <c:v>29</c:v>
                </c:pt>
                <c:pt idx="11">
                  <c:v>38</c:v>
                </c:pt>
                <c:pt idx="12">
                  <c:v>47</c:v>
                </c:pt>
                <c:pt idx="13">
                  <c:v>49</c:v>
                </c:pt>
                <c:pt idx="14">
                  <c:v>56</c:v>
                </c:pt>
                <c:pt idx="15">
                  <c:v>59</c:v>
                </c:pt>
                <c:pt idx="16">
                  <c:v>57</c:v>
                </c:pt>
                <c:pt idx="17">
                  <c:v>63</c:v>
                </c:pt>
                <c:pt idx="18">
                  <c:v>0</c:v>
                </c:pt>
                <c:pt idx="19">
                  <c:v>0</c:v>
                </c:pt>
                <c:pt idx="20">
                  <c:v>0</c:v>
                </c:pt>
              </c:numCache>
            </c:numRef>
          </c:val>
          <c:extLst>
            <c:ext xmlns:c16="http://schemas.microsoft.com/office/drawing/2014/chart" uri="{C3380CC4-5D6E-409C-BE32-E72D297353CC}">
              <c16:uniqueId val="{00000002-F728-4F64-B876-50A6A844269A}"/>
            </c:ext>
          </c:extLst>
        </c:ser>
        <c:ser>
          <c:idx val="3"/>
          <c:order val="3"/>
          <c:tx>
            <c:strRef>
              <c:f>'Example Time Chart'!$W$30:$X$30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Chart'!$N$31:$N$51</c:f>
              <c:numCache>
                <c:formatCode>General</c:formatCode>
                <c:ptCount val="21"/>
                <c:pt idx="1">
                  <c:v>1</c:v>
                </c:pt>
                <c:pt idx="2">
                  <c:v>0</c:v>
                </c:pt>
                <c:pt idx="3">
                  <c:v>9</c:v>
                </c:pt>
                <c:pt idx="4">
                  <c:v>4</c:v>
                </c:pt>
                <c:pt idx="5">
                  <c:v>2</c:v>
                </c:pt>
                <c:pt idx="6">
                  <c:v>34</c:v>
                </c:pt>
                <c:pt idx="7">
                  <c:v>10</c:v>
                </c:pt>
                <c:pt idx="8">
                  <c:v>8</c:v>
                </c:pt>
                <c:pt idx="9">
                  <c:v>23</c:v>
                </c:pt>
                <c:pt idx="10">
                  <c:v>21</c:v>
                </c:pt>
                <c:pt idx="11">
                  <c:v>19</c:v>
                </c:pt>
                <c:pt idx="12">
                  <c:v>11</c:v>
                </c:pt>
                <c:pt idx="13">
                  <c:v>10</c:v>
                </c:pt>
                <c:pt idx="14">
                  <c:v>5</c:v>
                </c:pt>
                <c:pt idx="15">
                  <c:v>4</c:v>
                </c:pt>
                <c:pt idx="16">
                  <c:v>8</c:v>
                </c:pt>
                <c:pt idx="17">
                  <c:v>5</c:v>
                </c:pt>
                <c:pt idx="18">
                  <c:v>0</c:v>
                </c:pt>
                <c:pt idx="19">
                  <c:v>0</c:v>
                </c:pt>
                <c:pt idx="20">
                  <c:v>0</c:v>
                </c:pt>
              </c:numCache>
            </c:numRef>
          </c:val>
          <c:extLst>
            <c:ext xmlns:c16="http://schemas.microsoft.com/office/drawing/2014/chart" uri="{C3380CC4-5D6E-409C-BE32-E72D297353CC}">
              <c16:uniqueId val="{00000003-F728-4F64-B876-50A6A844269A}"/>
            </c:ext>
          </c:extLst>
        </c:ser>
        <c:ser>
          <c:idx val="4"/>
          <c:order val="4"/>
          <c:tx>
            <c:v>Begin Stage 3</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Chart'!$AI$31:$AI$51</c:f>
              <c:numCache>
                <c:formatCode>General</c:formatCode>
                <c:ptCount val="21"/>
                <c:pt idx="0">
                  <c:v>0</c:v>
                </c:pt>
                <c:pt idx="1">
                  <c:v>56</c:v>
                </c:pt>
                <c:pt idx="2">
                  <c:v>69</c:v>
                </c:pt>
                <c:pt idx="3">
                  <c:v>49</c:v>
                </c:pt>
                <c:pt idx="4">
                  <c:v>53</c:v>
                </c:pt>
                <c:pt idx="5">
                  <c:v>0</c:v>
                </c:pt>
                <c:pt idx="6">
                  <c:v>25</c:v>
                </c:pt>
                <c:pt idx="7">
                  <c:v>33</c:v>
                </c:pt>
                <c:pt idx="8">
                  <c:v>27</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F728-4F64-B876-50A6A844269A}"/>
            </c:ext>
          </c:extLst>
        </c:ser>
        <c:ser>
          <c:idx val="5"/>
          <c:order val="5"/>
          <c:tx>
            <c:strRef>
              <c:f>'Example Time Chart'!$Y$30:$Z$30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Chart'!$P$31:$P$51</c:f>
              <c:numCache>
                <c:formatCode>General</c:formatCode>
                <c:ptCount val="21"/>
                <c:pt idx="1">
                  <c:v>3</c:v>
                </c:pt>
                <c:pt idx="2">
                  <c:v>8</c:v>
                </c:pt>
                <c:pt idx="3">
                  <c:v>1</c:v>
                </c:pt>
                <c:pt idx="4">
                  <c:v>1</c:v>
                </c:pt>
                <c:pt idx="5">
                  <c:v>0</c:v>
                </c:pt>
                <c:pt idx="6">
                  <c:v>3</c:v>
                </c:pt>
                <c:pt idx="7">
                  <c:v>2</c:v>
                </c:pt>
                <c:pt idx="8">
                  <c:v>3</c:v>
                </c:pt>
                <c:pt idx="9">
                  <c:v>20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F728-4F64-B876-50A6A844269A}"/>
            </c:ext>
          </c:extLst>
        </c:ser>
        <c:ser>
          <c:idx val="6"/>
          <c:order val="6"/>
          <c:tx>
            <c:v>Begin Stage 4</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Chart'!$AJ$31:$AJ$51</c:f>
              <c:numCache>
                <c:formatCode>General</c:formatCode>
                <c:ptCount val="21"/>
                <c:pt idx="0">
                  <c:v>0</c:v>
                </c:pt>
                <c:pt idx="1">
                  <c:v>17</c:v>
                </c:pt>
                <c:pt idx="2">
                  <c:v>0</c:v>
                </c:pt>
                <c:pt idx="3">
                  <c:v>18</c:v>
                </c:pt>
                <c:pt idx="4">
                  <c:v>19</c:v>
                </c:pt>
                <c:pt idx="5">
                  <c:v>73</c:v>
                </c:pt>
                <c:pt idx="6">
                  <c:v>18</c:v>
                </c:pt>
                <c:pt idx="7">
                  <c:v>18</c:v>
                </c:pt>
                <c:pt idx="8">
                  <c:v>25</c:v>
                </c:pt>
                <c:pt idx="9">
                  <c:v>0</c:v>
                </c:pt>
                <c:pt idx="10">
                  <c:v>55</c:v>
                </c:pt>
                <c:pt idx="11">
                  <c:v>53</c:v>
                </c:pt>
                <c:pt idx="12">
                  <c:v>55</c:v>
                </c:pt>
                <c:pt idx="13">
                  <c:v>58</c:v>
                </c:pt>
                <c:pt idx="14">
                  <c:v>63</c:v>
                </c:pt>
                <c:pt idx="15">
                  <c:v>64</c:v>
                </c:pt>
                <c:pt idx="16">
                  <c:v>64</c:v>
                </c:pt>
                <c:pt idx="17">
                  <c:v>63</c:v>
                </c:pt>
                <c:pt idx="18">
                  <c:v>0</c:v>
                </c:pt>
                <c:pt idx="19">
                  <c:v>0</c:v>
                </c:pt>
                <c:pt idx="20">
                  <c:v>0</c:v>
                </c:pt>
              </c:numCache>
            </c:numRef>
          </c:val>
          <c:extLst>
            <c:ext xmlns:c16="http://schemas.microsoft.com/office/drawing/2014/chart" uri="{C3380CC4-5D6E-409C-BE32-E72D297353CC}">
              <c16:uniqueId val="{00000006-F728-4F64-B876-50A6A844269A}"/>
            </c:ext>
          </c:extLst>
        </c:ser>
        <c:ser>
          <c:idx val="7"/>
          <c:order val="7"/>
          <c:tx>
            <c:strRef>
              <c:f>'Example Time Chart'!$AA$30:$AB$30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Chart'!$R$31:$R$51</c:f>
              <c:numCache>
                <c:formatCode>General</c:formatCode>
                <c:ptCount val="21"/>
                <c:pt idx="1">
                  <c:v>1</c:v>
                </c:pt>
                <c:pt idx="2">
                  <c:v>0</c:v>
                </c:pt>
                <c:pt idx="3">
                  <c:v>9</c:v>
                </c:pt>
                <c:pt idx="4">
                  <c:v>2</c:v>
                </c:pt>
                <c:pt idx="5">
                  <c:v>2</c:v>
                </c:pt>
                <c:pt idx="6">
                  <c:v>15</c:v>
                </c:pt>
                <c:pt idx="7">
                  <c:v>10</c:v>
                </c:pt>
                <c:pt idx="8">
                  <c:v>10</c:v>
                </c:pt>
                <c:pt idx="9">
                  <c:v>18</c:v>
                </c:pt>
                <c:pt idx="10">
                  <c:v>21</c:v>
                </c:pt>
                <c:pt idx="11">
                  <c:v>18</c:v>
                </c:pt>
                <c:pt idx="12">
                  <c:v>11</c:v>
                </c:pt>
                <c:pt idx="13">
                  <c:v>10</c:v>
                </c:pt>
                <c:pt idx="14">
                  <c:v>5</c:v>
                </c:pt>
                <c:pt idx="15">
                  <c:v>4</c:v>
                </c:pt>
                <c:pt idx="16">
                  <c:v>4</c:v>
                </c:pt>
                <c:pt idx="17">
                  <c:v>5</c:v>
                </c:pt>
                <c:pt idx="18">
                  <c:v>0</c:v>
                </c:pt>
                <c:pt idx="19">
                  <c:v>0</c:v>
                </c:pt>
                <c:pt idx="20">
                  <c:v>0</c:v>
                </c:pt>
              </c:numCache>
            </c:numRef>
          </c:val>
          <c:extLst>
            <c:ext xmlns:c16="http://schemas.microsoft.com/office/drawing/2014/chart" uri="{C3380CC4-5D6E-409C-BE32-E72D297353CC}">
              <c16:uniqueId val="{00000007-F728-4F64-B876-50A6A844269A}"/>
            </c:ext>
          </c:extLst>
        </c:ser>
        <c:ser>
          <c:idx val="20"/>
          <c:order val="8"/>
          <c:tx>
            <c:v>Begin Stage 5</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Chart'!$AK$31:$AK$51</c:f>
              <c:numCache>
                <c:formatCode>General</c:formatCode>
                <c:ptCount val="21"/>
                <c:pt idx="0">
                  <c:v>0</c:v>
                </c:pt>
                <c:pt idx="1">
                  <c:v>0</c:v>
                </c:pt>
                <c:pt idx="2">
                  <c:v>0</c:v>
                </c:pt>
                <c:pt idx="3">
                  <c:v>0</c:v>
                </c:pt>
                <c:pt idx="4">
                  <c:v>0</c:v>
                </c:pt>
                <c:pt idx="5">
                  <c:v>0</c:v>
                </c:pt>
                <c:pt idx="6">
                  <c:v>0</c:v>
                </c:pt>
                <c:pt idx="7">
                  <c:v>0</c:v>
                </c:pt>
                <c:pt idx="8">
                  <c:v>0</c:v>
                </c:pt>
                <c:pt idx="9">
                  <c:v>0</c:v>
                </c:pt>
                <c:pt idx="10">
                  <c:v>10</c:v>
                </c:pt>
                <c:pt idx="11">
                  <c:v>9</c:v>
                </c:pt>
                <c:pt idx="12">
                  <c:v>17</c:v>
                </c:pt>
                <c:pt idx="13">
                  <c:v>16</c:v>
                </c:pt>
                <c:pt idx="14">
                  <c:v>15</c:v>
                </c:pt>
                <c:pt idx="15">
                  <c:v>0</c:v>
                </c:pt>
                <c:pt idx="16">
                  <c:v>0</c:v>
                </c:pt>
                <c:pt idx="17">
                  <c:v>0</c:v>
                </c:pt>
                <c:pt idx="18">
                  <c:v>0</c:v>
                </c:pt>
                <c:pt idx="19">
                  <c:v>0</c:v>
                </c:pt>
                <c:pt idx="20">
                  <c:v>0</c:v>
                </c:pt>
              </c:numCache>
            </c:numRef>
          </c:val>
          <c:extLst>
            <c:ext xmlns:c16="http://schemas.microsoft.com/office/drawing/2014/chart" uri="{C3380CC4-5D6E-409C-BE32-E72D297353CC}">
              <c16:uniqueId val="{00000008-F728-4F64-B876-50A6A844269A}"/>
            </c:ext>
          </c:extLst>
        </c:ser>
        <c:ser>
          <c:idx val="21"/>
          <c:order val="9"/>
          <c:tx>
            <c:strRef>
              <c:f>'Example Time Chart'!$AC$30:$AD$30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Chart'!$T$31:$T$51</c:f>
              <c:numCache>
                <c:formatCode>General</c:formatCode>
                <c:ptCount val="21"/>
                <c:pt idx="1">
                  <c:v>0</c:v>
                </c:pt>
                <c:pt idx="2">
                  <c:v>0</c:v>
                </c:pt>
                <c:pt idx="3">
                  <c:v>0</c:v>
                </c:pt>
                <c:pt idx="4">
                  <c:v>0</c:v>
                </c:pt>
                <c:pt idx="5">
                  <c:v>0</c:v>
                </c:pt>
                <c:pt idx="6">
                  <c:v>0</c:v>
                </c:pt>
                <c:pt idx="7">
                  <c:v>0</c:v>
                </c:pt>
                <c:pt idx="8">
                  <c:v>0</c:v>
                </c:pt>
                <c:pt idx="9">
                  <c:v>0</c:v>
                </c:pt>
                <c:pt idx="10">
                  <c:v>3</c:v>
                </c:pt>
                <c:pt idx="11">
                  <c:v>4</c:v>
                </c:pt>
                <c:pt idx="12">
                  <c:v>2</c:v>
                </c:pt>
                <c:pt idx="13">
                  <c:v>2</c:v>
                </c:pt>
                <c:pt idx="14">
                  <c:v>8</c:v>
                </c:pt>
                <c:pt idx="15">
                  <c:v>0</c:v>
                </c:pt>
                <c:pt idx="16">
                  <c:v>0</c:v>
                </c:pt>
                <c:pt idx="17">
                  <c:v>0</c:v>
                </c:pt>
                <c:pt idx="18">
                  <c:v>0</c:v>
                </c:pt>
                <c:pt idx="19">
                  <c:v>0</c:v>
                </c:pt>
                <c:pt idx="20">
                  <c:v>0</c:v>
                </c:pt>
              </c:numCache>
            </c:numRef>
          </c:val>
          <c:extLst>
            <c:ext xmlns:c16="http://schemas.microsoft.com/office/drawing/2014/chart" uri="{C3380CC4-5D6E-409C-BE32-E72D297353CC}">
              <c16:uniqueId val="{00000009-F728-4F64-B876-50A6A844269A}"/>
            </c:ext>
          </c:extLst>
        </c:ser>
        <c:ser>
          <c:idx val="8"/>
          <c:order val="10"/>
          <c:tx>
            <c:strRef>
              <c:f>'Example Time Chart'!$A$55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Chart'!$I$55</c:f>
              <c:numCache>
                <c:formatCode>0</c:formatCode>
                <c:ptCount val="1"/>
                <c:pt idx="0">
                  <c:v>0</c:v>
                </c:pt>
              </c:numCache>
            </c:numRef>
          </c:val>
          <c:extLst>
            <c:ext xmlns:c16="http://schemas.microsoft.com/office/drawing/2014/chart" uri="{C3380CC4-5D6E-409C-BE32-E72D297353CC}">
              <c16:uniqueId val="{0000000A-F728-4F64-B876-50A6A844269A}"/>
            </c:ext>
          </c:extLst>
        </c:ser>
        <c:ser>
          <c:idx val="9"/>
          <c:order val="11"/>
          <c:tx>
            <c:strRef>
              <c:f>'Example Time Chart'!$A$56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Chart'!$I$56</c:f>
              <c:numCache>
                <c:formatCode>0</c:formatCode>
                <c:ptCount val="1"/>
                <c:pt idx="0">
                  <c:v>0</c:v>
                </c:pt>
              </c:numCache>
            </c:numRef>
          </c:val>
          <c:extLst>
            <c:ext xmlns:c16="http://schemas.microsoft.com/office/drawing/2014/chart" uri="{C3380CC4-5D6E-409C-BE32-E72D297353CC}">
              <c16:uniqueId val="{0000000B-F728-4F64-B876-50A6A844269A}"/>
            </c:ext>
          </c:extLst>
        </c:ser>
        <c:ser>
          <c:idx val="10"/>
          <c:order val="12"/>
          <c:tx>
            <c:strRef>
              <c:f>'Example Time Chart'!$A$57</c:f>
              <c:strCache>
                <c:ptCount val="1"/>
                <c:pt idx="0">
                  <c:v>March</c:v>
                </c:pt>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Chart'!$I$57</c:f>
              <c:numCache>
                <c:formatCode>0</c:formatCode>
                <c:ptCount val="1"/>
                <c:pt idx="0">
                  <c:v>11</c:v>
                </c:pt>
              </c:numCache>
            </c:numRef>
          </c:val>
          <c:extLst>
            <c:ext xmlns:c16="http://schemas.microsoft.com/office/drawing/2014/chart" uri="{C3380CC4-5D6E-409C-BE32-E72D297353CC}">
              <c16:uniqueId val="{0000000C-F728-4F64-B876-50A6A844269A}"/>
            </c:ext>
          </c:extLst>
        </c:ser>
        <c:ser>
          <c:idx val="11"/>
          <c:order val="13"/>
          <c:tx>
            <c:strRef>
              <c:f>'Example Time Chart'!$A$58</c:f>
              <c:strCache>
                <c:ptCount val="1"/>
                <c:pt idx="0">
                  <c:v>April</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Chart'!$I$58</c:f>
              <c:numCache>
                <c:formatCode>0</c:formatCode>
                <c:ptCount val="1"/>
                <c:pt idx="0">
                  <c:v>17</c:v>
                </c:pt>
              </c:numCache>
            </c:numRef>
          </c:val>
          <c:extLst>
            <c:ext xmlns:c16="http://schemas.microsoft.com/office/drawing/2014/chart" uri="{C3380CC4-5D6E-409C-BE32-E72D297353CC}">
              <c16:uniqueId val="{0000000D-F728-4F64-B876-50A6A844269A}"/>
            </c:ext>
          </c:extLst>
        </c:ser>
        <c:ser>
          <c:idx val="12"/>
          <c:order val="14"/>
          <c:tx>
            <c:strRef>
              <c:f>'Example Time Chart'!$A$59</c:f>
              <c:strCache>
                <c:ptCount val="1"/>
                <c:pt idx="0">
                  <c:v>May</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Chart'!$I$59</c:f>
              <c:numCache>
                <c:formatCode>0</c:formatCode>
                <c:ptCount val="1"/>
                <c:pt idx="0">
                  <c:v>18</c:v>
                </c:pt>
              </c:numCache>
            </c:numRef>
          </c:val>
          <c:extLst>
            <c:ext xmlns:c16="http://schemas.microsoft.com/office/drawing/2014/chart" uri="{C3380CC4-5D6E-409C-BE32-E72D297353CC}">
              <c16:uniqueId val="{0000000E-F728-4F64-B876-50A6A844269A}"/>
            </c:ext>
          </c:extLst>
        </c:ser>
        <c:ser>
          <c:idx val="13"/>
          <c:order val="15"/>
          <c:tx>
            <c:strRef>
              <c:f>'Example Time Chart'!$A$60</c:f>
              <c:strCache>
                <c:ptCount val="1"/>
                <c:pt idx="0">
                  <c:v>June</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Chart'!$I$60</c:f>
              <c:numCache>
                <c:formatCode>0</c:formatCode>
                <c:ptCount val="1"/>
                <c:pt idx="0">
                  <c:v>21</c:v>
                </c:pt>
              </c:numCache>
            </c:numRef>
          </c:val>
          <c:extLst>
            <c:ext xmlns:c16="http://schemas.microsoft.com/office/drawing/2014/chart" uri="{C3380CC4-5D6E-409C-BE32-E72D297353CC}">
              <c16:uniqueId val="{0000000F-F728-4F64-B876-50A6A844269A}"/>
            </c:ext>
          </c:extLst>
        </c:ser>
        <c:ser>
          <c:idx val="14"/>
          <c:order val="16"/>
          <c:tx>
            <c:strRef>
              <c:f>'Example Time Chart'!$A$61</c:f>
              <c:strCache>
                <c:ptCount val="1"/>
                <c:pt idx="0">
                  <c:v>July</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Chart'!$I$61</c:f>
              <c:numCache>
                <c:formatCode>0</c:formatCode>
                <c:ptCount val="1"/>
                <c:pt idx="0">
                  <c:v>19</c:v>
                </c:pt>
              </c:numCache>
            </c:numRef>
          </c:val>
          <c:extLst>
            <c:ext xmlns:c16="http://schemas.microsoft.com/office/drawing/2014/chart" uri="{C3380CC4-5D6E-409C-BE32-E72D297353CC}">
              <c16:uniqueId val="{00000010-F728-4F64-B876-50A6A844269A}"/>
            </c:ext>
          </c:extLst>
        </c:ser>
        <c:ser>
          <c:idx val="15"/>
          <c:order val="17"/>
          <c:tx>
            <c:strRef>
              <c:f>'Example Time Chart'!$A$62</c:f>
              <c:strCache>
                <c:ptCount val="1"/>
                <c:pt idx="0">
                  <c:v>August</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Chart'!$I$62</c:f>
              <c:numCache>
                <c:formatCode>0</c:formatCode>
                <c:ptCount val="1"/>
                <c:pt idx="0">
                  <c:v>20</c:v>
                </c:pt>
              </c:numCache>
            </c:numRef>
          </c:val>
          <c:extLst>
            <c:ext xmlns:c16="http://schemas.microsoft.com/office/drawing/2014/chart" uri="{C3380CC4-5D6E-409C-BE32-E72D297353CC}">
              <c16:uniqueId val="{00000011-F728-4F64-B876-50A6A844269A}"/>
            </c:ext>
          </c:extLst>
        </c:ser>
        <c:ser>
          <c:idx val="16"/>
          <c:order val="18"/>
          <c:tx>
            <c:strRef>
              <c:f>'Example Time Chart'!$A$63</c:f>
              <c:strCache>
                <c:ptCount val="1"/>
                <c:pt idx="0">
                  <c:v>September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Chart'!$I$63</c:f>
              <c:numCache>
                <c:formatCode>0</c:formatCode>
                <c:ptCount val="1"/>
                <c:pt idx="0">
                  <c:v>17</c:v>
                </c:pt>
              </c:numCache>
            </c:numRef>
          </c:val>
          <c:extLst>
            <c:ext xmlns:c16="http://schemas.microsoft.com/office/drawing/2014/chart" uri="{C3380CC4-5D6E-409C-BE32-E72D297353CC}">
              <c16:uniqueId val="{00000012-F728-4F64-B876-50A6A844269A}"/>
            </c:ext>
          </c:extLst>
        </c:ser>
        <c:ser>
          <c:idx val="17"/>
          <c:order val="19"/>
          <c:tx>
            <c:strRef>
              <c:f>'Example Time Chart'!$A$64</c:f>
              <c:strCache>
                <c:ptCount val="1"/>
                <c:pt idx="0">
                  <c:v>October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Chart'!$I$64</c:f>
              <c:numCache>
                <c:formatCode>0</c:formatCode>
                <c:ptCount val="1"/>
                <c:pt idx="0">
                  <c:v>16</c:v>
                </c:pt>
              </c:numCache>
            </c:numRef>
          </c:val>
          <c:extLst>
            <c:ext xmlns:c16="http://schemas.microsoft.com/office/drawing/2014/chart" uri="{C3380CC4-5D6E-409C-BE32-E72D297353CC}">
              <c16:uniqueId val="{00000013-F728-4F64-B876-50A6A844269A}"/>
            </c:ext>
          </c:extLst>
        </c:ser>
        <c:ser>
          <c:idx val="18"/>
          <c:order val="20"/>
          <c:tx>
            <c:strRef>
              <c:f>'Example Time Chart'!$A$65</c:f>
              <c:strCache>
                <c:ptCount val="1"/>
                <c:pt idx="0">
                  <c:v>November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Chart'!$I$65</c:f>
              <c:numCache>
                <c:formatCode>0</c:formatCode>
                <c:ptCount val="1"/>
                <c:pt idx="0">
                  <c:v>13</c:v>
                </c:pt>
              </c:numCache>
            </c:numRef>
          </c:val>
          <c:extLst>
            <c:ext xmlns:c16="http://schemas.microsoft.com/office/drawing/2014/chart" uri="{C3380CC4-5D6E-409C-BE32-E72D297353CC}">
              <c16:uniqueId val="{00000014-F728-4F64-B876-50A6A844269A}"/>
            </c:ext>
          </c:extLst>
        </c:ser>
        <c:ser>
          <c:idx val="19"/>
          <c:order val="21"/>
          <c:tx>
            <c:strRef>
              <c:f>'Example Time Chart'!$A$66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Chart'!$I$66</c:f>
              <c:numCache>
                <c:formatCode>0</c:formatCode>
                <c:ptCount val="1"/>
                <c:pt idx="0">
                  <c:v>0</c:v>
                </c:pt>
              </c:numCache>
            </c:numRef>
          </c:val>
          <c:extLst>
            <c:ext xmlns:c16="http://schemas.microsoft.com/office/drawing/2014/chart" uri="{C3380CC4-5D6E-409C-BE32-E72D297353CC}">
              <c16:uniqueId val="{00000015-F728-4F64-B876-50A6A844269A}"/>
            </c:ext>
          </c:extLst>
        </c:ser>
        <c:dLbls>
          <c:showLegendKey val="0"/>
          <c:showVal val="0"/>
          <c:showCatName val="0"/>
          <c:showSerName val="0"/>
          <c:showPercent val="0"/>
          <c:showBubbleSize val="0"/>
        </c:dLbls>
        <c:gapWidth val="0"/>
        <c:overlap val="100"/>
        <c:axId val="79803520"/>
        <c:axId val="79805056"/>
      </c:barChart>
      <c:catAx>
        <c:axId val="798035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9805056"/>
        <c:crossesAt val="0"/>
        <c:auto val="0"/>
        <c:lblAlgn val="ctr"/>
        <c:lblOffset val="100"/>
        <c:tickLblSkip val="1"/>
        <c:tickMarkSkip val="1"/>
        <c:noMultiLvlLbl val="0"/>
      </c:catAx>
      <c:valAx>
        <c:axId val="79805056"/>
        <c:scaling>
          <c:orientation val="minMax"/>
          <c:max val="152"/>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Working 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98035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73E-2"/>
          <c:h val="0.41742650918635643"/>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55" r="0.7500000000000055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xdr:colOff>
      <xdr:row>5</xdr:row>
      <xdr:rowOff>0</xdr:rowOff>
    </xdr:from>
    <xdr:to>
      <xdr:col>30</xdr:col>
      <xdr:colOff>0</xdr:colOff>
      <xdr:row>27</xdr:row>
      <xdr:rowOff>142875</xdr:rowOff>
    </xdr:to>
    <xdr:graphicFrame macro="">
      <xdr:nvGraphicFramePr>
        <xdr:cNvPr id="2" name="Chart 8">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5</xdr:row>
      <xdr:rowOff>0</xdr:rowOff>
    </xdr:from>
    <xdr:to>
      <xdr:col>30</xdr:col>
      <xdr:colOff>0</xdr:colOff>
      <xdr:row>27</xdr:row>
      <xdr:rowOff>142875</xdr:rowOff>
    </xdr:to>
    <xdr:graphicFrame macro="">
      <xdr:nvGraphicFramePr>
        <xdr:cNvPr id="2" name="Chart 8">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roadwaystandards.dot.wi.gov/standards/fdm/19-10.pdf" TargetMode="External"/><Relationship Id="rId2" Type="http://schemas.openxmlformats.org/officeDocument/2006/relationships/hyperlink" Target="http://roadwaystandards.dot.wi.gov/standards/fdm/19-10-030att.pdf" TargetMode="External"/><Relationship Id="rId1" Type="http://schemas.openxmlformats.org/officeDocument/2006/relationships/hyperlink" Target="http://roadwaystandards.dot.wi.gov/standards/fdm/19-10-030att.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roadwaystandards.dot.wi.gov/standards/fdm/19-10-030att.pdf" TargetMode="External"/><Relationship Id="rId1" Type="http://schemas.openxmlformats.org/officeDocument/2006/relationships/hyperlink" Target="http://roadwaystandards.dot.wi.gov/standards/fdm/19-10-030att.pdf"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roadwaystandards.dot.wi.gov/standards/fdm/19-10-030att.pdf" TargetMode="External"/><Relationship Id="rId1" Type="http://schemas.openxmlformats.org/officeDocument/2006/relationships/hyperlink" Target="http://roadwaystandards.dot.wi.gov/standards/fdm/19-10-030att.pdf"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8"/>
  <sheetViews>
    <sheetView workbookViewId="0">
      <selection activeCell="A29" sqref="A29"/>
    </sheetView>
  </sheetViews>
  <sheetFormatPr defaultColWidth="9.140625" defaultRowHeight="12.75" x14ac:dyDescent="0.2"/>
  <cols>
    <col min="1" max="1" width="129.85546875" style="63" customWidth="1"/>
    <col min="2" max="16384" width="9.140625" style="63"/>
  </cols>
  <sheetData>
    <row r="1" spans="1:1" ht="18" x14ac:dyDescent="0.25">
      <c r="A1" s="1" t="s">
        <v>79</v>
      </c>
    </row>
    <row r="3" spans="1:1" x14ac:dyDescent="0.2">
      <c r="A3" s="69" t="s">
        <v>99</v>
      </c>
    </row>
    <row r="5" spans="1:1" x14ac:dyDescent="0.2">
      <c r="A5" s="63" t="s">
        <v>89</v>
      </c>
    </row>
    <row r="6" spans="1:1" x14ac:dyDescent="0.2">
      <c r="A6" s="2" t="s">
        <v>95</v>
      </c>
    </row>
    <row r="7" spans="1:1" x14ac:dyDescent="0.2">
      <c r="A7" s="2" t="s">
        <v>96</v>
      </c>
    </row>
    <row r="8" spans="1:1" x14ac:dyDescent="0.2">
      <c r="A8" s="2" t="s">
        <v>97</v>
      </c>
    </row>
    <row r="9" spans="1:1" x14ac:dyDescent="0.2">
      <c r="A9" s="3" t="s">
        <v>104</v>
      </c>
    </row>
    <row r="10" spans="1:1" ht="25.5" customHeight="1" x14ac:dyDescent="0.2">
      <c r="A10" s="2" t="s">
        <v>98</v>
      </c>
    </row>
    <row r="11" spans="1:1" ht="25.5" x14ac:dyDescent="0.2">
      <c r="A11" s="2" t="s">
        <v>90</v>
      </c>
    </row>
    <row r="12" spans="1:1" ht="51" x14ac:dyDescent="0.2">
      <c r="A12" s="2" t="s">
        <v>100</v>
      </c>
    </row>
    <row r="13" spans="1:1" x14ac:dyDescent="0.2">
      <c r="A13" s="2" t="s">
        <v>91</v>
      </c>
    </row>
    <row r="14" spans="1:1" x14ac:dyDescent="0.2">
      <c r="A14" s="3" t="s">
        <v>103</v>
      </c>
    </row>
    <row r="15" spans="1:1" x14ac:dyDescent="0.2">
      <c r="A15" s="2" t="s">
        <v>92</v>
      </c>
    </row>
    <row r="16" spans="1:1" x14ac:dyDescent="0.2">
      <c r="A16" s="2" t="s">
        <v>93</v>
      </c>
    </row>
    <row r="17" spans="1:1" ht="25.5" x14ac:dyDescent="0.2">
      <c r="A17" s="2" t="s">
        <v>94</v>
      </c>
    </row>
    <row r="19" spans="1:1" x14ac:dyDescent="0.2">
      <c r="A19" s="2" t="s">
        <v>101</v>
      </c>
    </row>
    <row r="25" spans="1:1" x14ac:dyDescent="0.2">
      <c r="A25" s="68" t="s">
        <v>86</v>
      </c>
    </row>
    <row r="26" spans="1:1" x14ac:dyDescent="0.2">
      <c r="A26" s="63" t="s">
        <v>87</v>
      </c>
    </row>
    <row r="27" spans="1:1" x14ac:dyDescent="0.2">
      <c r="A27" s="63" t="s">
        <v>88</v>
      </c>
    </row>
    <row r="28" spans="1:1" x14ac:dyDescent="0.2">
      <c r="A28" s="63" t="s">
        <v>102</v>
      </c>
    </row>
  </sheetData>
  <sheetProtection password="9DE9" sheet="1" objects="1" scenarios="1"/>
  <hyperlinks>
    <hyperlink ref="A14" r:id="rId1" location="page=2" xr:uid="{00000000-0004-0000-0000-000000000000}"/>
    <hyperlink ref="A9" r:id="rId2" location="page=3" xr:uid="{00000000-0004-0000-0000-000001000000}"/>
    <hyperlink ref="A3" r:id="rId3" location="19-10-30" xr:uid="{00000000-0004-0000-0000-000002000000}"/>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76"/>
  <sheetViews>
    <sheetView showGridLines="0" tabSelected="1" zoomScale="80" zoomScaleNormal="80" zoomScalePageLayoutView="50" workbookViewId="0">
      <selection activeCell="AC49" sqref="AC49"/>
    </sheetView>
  </sheetViews>
  <sheetFormatPr defaultColWidth="9.140625" defaultRowHeight="12.75" x14ac:dyDescent="0.2"/>
  <cols>
    <col min="1" max="1" width="17.5703125" style="4" customWidth="1"/>
    <col min="2" max="7" width="10.85546875" style="4" customWidth="1"/>
    <col min="8" max="8" width="10.7109375" style="4" customWidth="1"/>
    <col min="9" max="9" width="7" style="4" customWidth="1"/>
    <col min="10" max="10" width="6.28515625" style="6" customWidth="1"/>
    <col min="11" max="11" width="7" style="4" customWidth="1"/>
    <col min="12" max="12" width="3.7109375" style="4" customWidth="1"/>
    <col min="13" max="13" width="1.28515625" style="4" customWidth="1"/>
    <col min="14" max="14" width="3.7109375" style="4" customWidth="1"/>
    <col min="15" max="15" width="1.140625" style="4" customWidth="1"/>
    <col min="16" max="16" width="3.7109375" style="4" customWidth="1"/>
    <col min="17" max="17" width="1.28515625" style="4" customWidth="1"/>
    <col min="18" max="18" width="3.7109375" style="4" customWidth="1"/>
    <col min="19" max="19" width="1.28515625" style="4" customWidth="1"/>
    <col min="20" max="20" width="3.7109375" style="4" customWidth="1"/>
    <col min="21" max="30" width="6.7109375" style="4" customWidth="1"/>
    <col min="31" max="31" width="8.28515625" style="4" customWidth="1"/>
    <col min="32" max="32" width="8.140625" style="4" customWidth="1"/>
    <col min="33" max="33" width="8.28515625" style="4" hidden="1" customWidth="1"/>
    <col min="34" max="37" width="9.140625" style="4" hidden="1" customWidth="1"/>
    <col min="38" max="16384" width="9.140625" style="4"/>
  </cols>
  <sheetData>
    <row r="1" spans="1:36" ht="22.5" customHeight="1" x14ac:dyDescent="0.4">
      <c r="A1" s="100" t="s">
        <v>78</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row>
    <row r="2" spans="1:36" ht="10.5" customHeight="1" x14ac:dyDescent="0.2">
      <c r="A2" s="101" t="s">
        <v>106</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6" ht="2.25" customHeight="1" x14ac:dyDescent="0.2">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row>
    <row r="4" spans="1:36" x14ac:dyDescent="0.2">
      <c r="A4" s="5" t="s">
        <v>77</v>
      </c>
      <c r="B4" s="102" t="s">
        <v>128</v>
      </c>
      <c r="C4" s="102"/>
      <c r="E4" s="5" t="s">
        <v>75</v>
      </c>
      <c r="F4" s="102" t="s">
        <v>129</v>
      </c>
      <c r="G4" s="102"/>
      <c r="H4" s="6"/>
      <c r="J4" s="5" t="s">
        <v>73</v>
      </c>
      <c r="K4" s="102" t="s">
        <v>131</v>
      </c>
      <c r="L4" s="102"/>
      <c r="M4" s="102"/>
      <c r="N4" s="102"/>
      <c r="O4" s="102"/>
      <c r="P4" s="102"/>
      <c r="Q4" s="102"/>
      <c r="R4" s="102"/>
      <c r="S4" s="102"/>
      <c r="T4" s="102"/>
      <c r="U4" s="102"/>
      <c r="V4" s="102"/>
      <c r="AA4" s="5" t="s">
        <v>71</v>
      </c>
      <c r="AB4" s="93">
        <v>43900</v>
      </c>
      <c r="AC4" s="93"/>
      <c r="AD4" s="93"/>
    </row>
    <row r="5" spans="1:36" x14ac:dyDescent="0.2">
      <c r="A5" s="5" t="s">
        <v>70</v>
      </c>
      <c r="B5" s="102" t="s">
        <v>107</v>
      </c>
      <c r="C5" s="102"/>
      <c r="E5" s="5" t="s">
        <v>68</v>
      </c>
      <c r="F5" s="102" t="s">
        <v>130</v>
      </c>
      <c r="G5" s="102"/>
      <c r="J5" s="5" t="s">
        <v>66</v>
      </c>
      <c r="K5" s="102" t="s">
        <v>132</v>
      </c>
      <c r="L5" s="102"/>
      <c r="M5" s="102"/>
      <c r="N5" s="102"/>
      <c r="O5" s="102"/>
      <c r="P5" s="102"/>
      <c r="Q5" s="102"/>
      <c r="R5" s="102"/>
      <c r="S5" s="102"/>
      <c r="T5" s="102"/>
      <c r="U5" s="102"/>
      <c r="V5" s="102"/>
      <c r="AA5" s="5" t="s">
        <v>64</v>
      </c>
      <c r="AB5" s="93">
        <v>44011</v>
      </c>
      <c r="AC5" s="93"/>
      <c r="AD5" s="93"/>
    </row>
    <row r="15" spans="1:36" x14ac:dyDescent="0.2">
      <c r="AJ15" s="7"/>
    </row>
    <row r="24" spans="1:37" x14ac:dyDescent="0.2">
      <c r="AI24" s="8"/>
    </row>
    <row r="27" spans="1:37" ht="12.75" customHeight="1" x14ac:dyDescent="0.3">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row>
    <row r="28" spans="1:37" ht="12.75" customHeight="1" x14ac:dyDescent="0.3">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row>
    <row r="29" spans="1:37" ht="20.25" x14ac:dyDescent="0.3">
      <c r="A29" s="115" t="s">
        <v>63</v>
      </c>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row>
    <row r="30" spans="1:37" ht="15" customHeight="1" x14ac:dyDescent="0.2">
      <c r="A30" s="103" t="s">
        <v>62</v>
      </c>
      <c r="B30" s="104"/>
      <c r="C30" s="107" t="s">
        <v>61</v>
      </c>
      <c r="D30" s="108"/>
      <c r="E30" s="108"/>
      <c r="F30" s="108"/>
      <c r="G30" s="108"/>
      <c r="H30" s="109" t="s">
        <v>60</v>
      </c>
      <c r="I30" s="111" t="s">
        <v>59</v>
      </c>
      <c r="J30" s="122" t="s">
        <v>84</v>
      </c>
      <c r="K30" s="123"/>
      <c r="L30" s="116" t="s">
        <v>58</v>
      </c>
      <c r="M30" s="117"/>
      <c r="N30" s="117"/>
      <c r="O30" s="117"/>
      <c r="P30" s="117"/>
      <c r="Q30" s="117"/>
      <c r="R30" s="117"/>
      <c r="S30" s="117"/>
      <c r="T30" s="118"/>
      <c r="U30" s="113" t="s">
        <v>115</v>
      </c>
      <c r="V30" s="114"/>
      <c r="W30" s="113" t="s">
        <v>116</v>
      </c>
      <c r="X30" s="114"/>
      <c r="Y30" s="113" t="s">
        <v>117</v>
      </c>
      <c r="Z30" s="114"/>
      <c r="AA30" s="113" t="s">
        <v>119</v>
      </c>
      <c r="AB30" s="114"/>
      <c r="AC30" s="113" t="s">
        <v>118</v>
      </c>
      <c r="AD30" s="114"/>
      <c r="AJ30" s="7"/>
    </row>
    <row r="31" spans="1:37" ht="16.5" customHeight="1" x14ac:dyDescent="0.2">
      <c r="A31" s="105"/>
      <c r="B31" s="106"/>
      <c r="C31" s="9" t="str">
        <f>U30</f>
        <v>General</v>
      </c>
      <c r="D31" s="9" t="str">
        <f>W30</f>
        <v>S Abut</v>
      </c>
      <c r="E31" s="9" t="str">
        <f>Y30</f>
        <v>N Abut</v>
      </c>
      <c r="F31" s="9" t="str">
        <f>AA30</f>
        <v>Deck</v>
      </c>
      <c r="G31" s="10" t="str">
        <f>AC30</f>
        <v>Roadway</v>
      </c>
      <c r="H31" s="110"/>
      <c r="I31" s="112"/>
      <c r="J31" s="124"/>
      <c r="K31" s="125"/>
      <c r="L31" s="119"/>
      <c r="M31" s="120"/>
      <c r="N31" s="120"/>
      <c r="O31" s="120"/>
      <c r="P31" s="120"/>
      <c r="Q31" s="120"/>
      <c r="R31" s="120"/>
      <c r="S31" s="120"/>
      <c r="T31" s="121"/>
      <c r="U31" s="11" t="s">
        <v>18</v>
      </c>
      <c r="V31" s="12" t="s">
        <v>17</v>
      </c>
      <c r="W31" s="13" t="s">
        <v>18</v>
      </c>
      <c r="X31" s="14" t="s">
        <v>17</v>
      </c>
      <c r="Y31" s="13" t="s">
        <v>18</v>
      </c>
      <c r="Z31" s="15" t="s">
        <v>17</v>
      </c>
      <c r="AA31" s="13" t="s">
        <v>18</v>
      </c>
      <c r="AB31" s="15" t="s">
        <v>17</v>
      </c>
      <c r="AC31" s="13" t="s">
        <v>18</v>
      </c>
      <c r="AD31" s="15" t="s">
        <v>17</v>
      </c>
      <c r="AG31" s="4" t="s">
        <v>52</v>
      </c>
      <c r="AH31" s="16" t="s">
        <v>51</v>
      </c>
      <c r="AI31" s="16" t="s">
        <v>50</v>
      </c>
      <c r="AJ31" s="16" t="s">
        <v>49</v>
      </c>
      <c r="AK31" s="4" t="s">
        <v>48</v>
      </c>
    </row>
    <row r="32" spans="1:37" x14ac:dyDescent="0.2">
      <c r="A32" s="126" t="s">
        <v>145</v>
      </c>
      <c r="B32" s="127"/>
      <c r="C32" s="17">
        <v>6</v>
      </c>
      <c r="D32" s="17"/>
      <c r="E32" s="17"/>
      <c r="F32" s="18"/>
      <c r="G32" s="17"/>
      <c r="H32" s="19">
        <f t="shared" ref="H32:H54" si="0">IF(AND(ISBLANK(C32),ISBLANK(D32),ISBLANK(E32),ISBLANK(F32),ISBLANK(G32)),"",SUM(C32:G32))</f>
        <v>6</v>
      </c>
      <c r="I32" s="20" t="s">
        <v>139</v>
      </c>
      <c r="J32" s="82">
        <v>1</v>
      </c>
      <c r="K32" s="83"/>
      <c r="L32" s="21">
        <f>IF(ISBLANK(C32),"",ROUNDUP(C32/$J32,0))</f>
        <v>6</v>
      </c>
      <c r="M32" s="22" t="s">
        <v>23</v>
      </c>
      <c r="N32" s="21" t="str">
        <f>IF(ISBLANK(D32),"",ROUNDUP(D32/$J32,0))</f>
        <v/>
      </c>
      <c r="O32" s="22" t="s">
        <v>23</v>
      </c>
      <c r="P32" s="21" t="str">
        <f>IF(ISBLANK(E32),"",ROUNDUP(E32/$J32,0))</f>
        <v/>
      </c>
      <c r="Q32" s="22" t="s">
        <v>23</v>
      </c>
      <c r="R32" s="21" t="str">
        <f>IF(ISBLANK(F32),"",ROUNDUP(F32/$J32,0))</f>
        <v/>
      </c>
      <c r="S32" s="22" t="s">
        <v>23</v>
      </c>
      <c r="T32" s="21" t="str">
        <f>IF(ISBLANK(G32),"",ROUNDUP(G32/$J32,0))</f>
        <v/>
      </c>
      <c r="U32" s="23">
        <v>0</v>
      </c>
      <c r="V32" s="24">
        <f>IF(ISBLANK(U32),"",U32+L32)</f>
        <v>6</v>
      </c>
      <c r="W32" s="25"/>
      <c r="X32" s="26" t="str">
        <f t="shared" ref="X32:X54" si="1">IF(ISBLANK(W32),"",W32+N32)</f>
        <v/>
      </c>
      <c r="Y32" s="25"/>
      <c r="Z32" s="26" t="str">
        <f t="shared" ref="Z32:Z54" si="2">IF(ISBLANK(Y32),"",Y32+P32)</f>
        <v/>
      </c>
      <c r="AA32" s="25"/>
      <c r="AB32" s="26" t="str">
        <f t="shared" ref="AB32:AB54" si="3">IF(ISBLANK(AA32),"",AA32+R32)</f>
        <v/>
      </c>
      <c r="AC32" s="25"/>
      <c r="AD32" s="26" t="str">
        <f t="shared" ref="AD32:AD54" si="4">IF(ISBLANK(AC32),"",AC32+T32)</f>
        <v/>
      </c>
      <c r="AE32" s="4" t="s">
        <v>46</v>
      </c>
      <c r="AG32" s="4">
        <f t="shared" ref="AG32:AG54" si="5">U32</f>
        <v>0</v>
      </c>
      <c r="AH32" s="27">
        <f t="shared" ref="AH32:AH54" si="6">IF(W32&gt;0,IF(V32="",W32,W32-V32),0)</f>
        <v>0</v>
      </c>
      <c r="AI32" s="27">
        <f>IF(Y32&gt;0,IF(X32="",IF(V32="",Y32,Y32-V32),Y32-X32),0)</f>
        <v>0</v>
      </c>
      <c r="AJ32" s="27">
        <f t="shared" ref="AJ32:AJ54" si="7">IF(AA32&gt;0,IF(Z32="",IF(X32="",IF(V32="",AA32,AA32-V32),AA32-X32),AA32-Z32),0)</f>
        <v>0</v>
      </c>
      <c r="AK32" s="4">
        <f t="shared" ref="AK32:AK54" si="8">IF(AC32&gt;0,IF(AB32="",IF(Z32="",IF(X32="",IF(V32="",AC32,AC32-V32),AC32-X32),AC32-Z32),AC32-AB32),0)</f>
        <v>0</v>
      </c>
    </row>
    <row r="33" spans="1:37" x14ac:dyDescent="0.2">
      <c r="A33" s="76" t="s">
        <v>138</v>
      </c>
      <c r="B33" s="77"/>
      <c r="C33" s="17"/>
      <c r="D33" s="17"/>
      <c r="E33" s="17"/>
      <c r="F33" s="18"/>
      <c r="G33" s="28">
        <v>1</v>
      </c>
      <c r="H33" s="19">
        <f t="shared" ref="H33" si="9">IF(AND(ISBLANK(C33),ISBLANK(D33),ISBLANK(E33),ISBLANK(F33),ISBLANK(G33)),"",SUM(C33:G33))</f>
        <v>1</v>
      </c>
      <c r="I33" s="20" t="s">
        <v>139</v>
      </c>
      <c r="J33" s="82">
        <v>0.5</v>
      </c>
      <c r="K33" s="83"/>
      <c r="L33" s="21" t="str">
        <f t="shared" ref="L33" si="10">IF(ISBLANK(C33),"",ROUNDUP(C33/$J33,0))</f>
        <v/>
      </c>
      <c r="M33" s="22" t="s">
        <v>23</v>
      </c>
      <c r="N33" s="21" t="str">
        <f t="shared" ref="N33" si="11">IF(ISBLANK(D33),"",ROUNDUP(D33/$J33,0))</f>
        <v/>
      </c>
      <c r="O33" s="22" t="s">
        <v>23</v>
      </c>
      <c r="P33" s="21" t="str">
        <f t="shared" ref="P33" si="12">IF(ISBLANK(E33),"",ROUNDUP(E33/$J33,0))</f>
        <v/>
      </c>
      <c r="Q33" s="22" t="s">
        <v>23</v>
      </c>
      <c r="R33" s="21" t="str">
        <f t="shared" ref="R33" si="13">IF(ISBLANK(F33),"",ROUNDUP(F33/$J33,0))</f>
        <v/>
      </c>
      <c r="S33" s="22" t="s">
        <v>23</v>
      </c>
      <c r="T33" s="21">
        <f t="shared" ref="T33" si="14">IF(ISBLANK(G33),"",ROUNDUP(G33/$J33,0))</f>
        <v>2</v>
      </c>
      <c r="U33" s="23"/>
      <c r="V33" s="24" t="str">
        <f t="shared" ref="V33" si="15">IF(ISBLANK(U33),"",U33+L33)</f>
        <v/>
      </c>
      <c r="W33" s="25"/>
      <c r="X33" s="26" t="str">
        <f t="shared" ref="X33" si="16">IF(ISBLANK(W33),"",W33+N33)</f>
        <v/>
      </c>
      <c r="Y33" s="25"/>
      <c r="Z33" s="26" t="str">
        <f t="shared" ref="Z33" si="17">IF(ISBLANK(Y33),"",Y33+P33)</f>
        <v/>
      </c>
      <c r="AA33" s="25"/>
      <c r="AB33" s="26" t="str">
        <f t="shared" ref="AB33" si="18">IF(ISBLANK(AA33),"",AA33+R33)</f>
        <v/>
      </c>
      <c r="AC33" s="25">
        <v>6</v>
      </c>
      <c r="AD33" s="26">
        <f t="shared" ref="AD33" si="19">IF(ISBLANK(AC33),"",AC33+T33)</f>
        <v>8</v>
      </c>
      <c r="AG33" s="4">
        <f t="shared" ref="AG33" si="20">U33</f>
        <v>0</v>
      </c>
      <c r="AH33" s="27">
        <f t="shared" ref="AH33" si="21">IF(W33&gt;0,IF(V33="",W33,W33-V33),0)</f>
        <v>0</v>
      </c>
      <c r="AI33" s="27">
        <f t="shared" ref="AI33" si="22">IF(Y33&gt;0,IF(X33="",IF(V33="",Y33,Y33-V33),Y33-X33),0)</f>
        <v>0</v>
      </c>
      <c r="AJ33" s="27">
        <f t="shared" ref="AJ33" si="23">IF(AA33&gt;0,IF(Z33="",IF(X33="",IF(V33="",AA33,AA33-V33),AA33-X33),AA33-Z33),0)</f>
        <v>0</v>
      </c>
      <c r="AK33" s="4">
        <f t="shared" ref="AK33" si="24">IF(AC33&gt;0,IF(AB33="",IF(Z33="",IF(X33="",IF(V33="",AC33,AC33-V33),AC33-X33),AC33-Z33),AC33-AB33),0)</f>
        <v>6</v>
      </c>
    </row>
    <row r="34" spans="1:37" x14ac:dyDescent="0.2">
      <c r="A34" s="74" t="s">
        <v>108</v>
      </c>
      <c r="B34" s="75"/>
      <c r="C34" s="17">
        <v>1</v>
      </c>
      <c r="D34" s="17"/>
      <c r="E34" s="17"/>
      <c r="F34" s="18"/>
      <c r="G34" s="28"/>
      <c r="H34" s="19">
        <f t="shared" ref="H34" si="25">IF(AND(ISBLANK(C34),ISBLANK(D34),ISBLANK(E34),ISBLANK(F34),ISBLANK(G34)),"",SUM(C34:G34))</f>
        <v>1</v>
      </c>
      <c r="I34" s="20" t="s">
        <v>120</v>
      </c>
      <c r="J34" s="82">
        <v>0.5</v>
      </c>
      <c r="K34" s="83"/>
      <c r="L34" s="21">
        <f t="shared" ref="L34" si="26">IF(ISBLANK(C34),"",ROUNDUP(C34/$J34,0))</f>
        <v>2</v>
      </c>
      <c r="M34" s="22" t="s">
        <v>23</v>
      </c>
      <c r="N34" s="21" t="str">
        <f t="shared" ref="N34" si="27">IF(ISBLANK(D34),"",ROUNDUP(D34/$J34,0))</f>
        <v/>
      </c>
      <c r="O34" s="22" t="s">
        <v>23</v>
      </c>
      <c r="P34" s="21" t="str">
        <f t="shared" ref="P34" si="28">IF(ISBLANK(E34),"",ROUNDUP(E34/$J34,0))</f>
        <v/>
      </c>
      <c r="Q34" s="22" t="s">
        <v>23</v>
      </c>
      <c r="R34" s="21" t="str">
        <f t="shared" ref="R34" si="29">IF(ISBLANK(F34),"",ROUNDUP(F34/$J34,0))</f>
        <v/>
      </c>
      <c r="S34" s="22" t="s">
        <v>23</v>
      </c>
      <c r="T34" s="21" t="str">
        <f t="shared" ref="T34" si="30">IF(ISBLANK(G34),"",ROUNDUP(G34/$J34,0))</f>
        <v/>
      </c>
      <c r="U34" s="23">
        <v>7</v>
      </c>
      <c r="V34" s="24">
        <f t="shared" ref="V34" si="31">IF(ISBLANK(U34),"",U34+L34)</f>
        <v>9</v>
      </c>
      <c r="W34" s="25"/>
      <c r="X34" s="26" t="str">
        <f t="shared" ref="X34" si="32">IF(ISBLANK(W34),"",W34+N34)</f>
        <v/>
      </c>
      <c r="Y34" s="25"/>
      <c r="Z34" s="26" t="str">
        <f t="shared" ref="Z34" si="33">IF(ISBLANK(Y34),"",Y34+P34)</f>
        <v/>
      </c>
      <c r="AA34" s="25"/>
      <c r="AB34" s="26" t="str">
        <f t="shared" ref="AB34" si="34">IF(ISBLANK(AA34),"",AA34+R34)</f>
        <v/>
      </c>
      <c r="AC34" s="25"/>
      <c r="AD34" s="26" t="str">
        <f t="shared" ref="AD34" si="35">IF(ISBLANK(AC34),"",AC34+T34)</f>
        <v/>
      </c>
      <c r="AG34" s="4">
        <f t="shared" ref="AG34" si="36">U34</f>
        <v>7</v>
      </c>
      <c r="AH34" s="27">
        <f t="shared" ref="AH34" si="37">IF(W34&gt;0,IF(V34="",W34,W34-V34),0)</f>
        <v>0</v>
      </c>
      <c r="AI34" s="27">
        <f t="shared" ref="AI34" si="38">IF(Y34&gt;0,IF(X34="",IF(V34="",Y34,Y34-V34),Y34-X34),0)</f>
        <v>0</v>
      </c>
      <c r="AJ34" s="27">
        <f t="shared" ref="AJ34" si="39">IF(AA34&gt;0,IF(Z34="",IF(X34="",IF(V34="",AA34,AA34-V34),AA34-X34),AA34-Z34),0)</f>
        <v>0</v>
      </c>
      <c r="AK34" s="4">
        <f t="shared" ref="AK34" si="40">IF(AC34&gt;0,IF(AB34="",IF(Z34="",IF(X34="",IF(V34="",AC34,AC34-V34),AC34-X34),AC34-Z34),AC34-AB34),0)</f>
        <v>0</v>
      </c>
    </row>
    <row r="35" spans="1:37" x14ac:dyDescent="0.2">
      <c r="A35" s="128" t="s">
        <v>124</v>
      </c>
      <c r="B35" s="129"/>
      <c r="C35" s="17"/>
      <c r="D35" s="17">
        <v>1</v>
      </c>
      <c r="E35" s="17">
        <v>1</v>
      </c>
      <c r="F35" s="18"/>
      <c r="G35" s="28"/>
      <c r="H35" s="19">
        <f t="shared" si="0"/>
        <v>2</v>
      </c>
      <c r="I35" s="20" t="s">
        <v>120</v>
      </c>
      <c r="J35" s="82">
        <v>1</v>
      </c>
      <c r="K35" s="83"/>
      <c r="L35" s="21" t="str">
        <f t="shared" ref="L35:L54" si="41">IF(ISBLANK(C35),"",ROUNDUP(C35/$J35,0))</f>
        <v/>
      </c>
      <c r="M35" s="22" t="s">
        <v>23</v>
      </c>
      <c r="N35" s="21">
        <f t="shared" ref="N35:N54" si="42">IF(ISBLANK(D35),"",ROUNDUP(D35/$J35,0))</f>
        <v>1</v>
      </c>
      <c r="O35" s="22" t="s">
        <v>23</v>
      </c>
      <c r="P35" s="21">
        <f t="shared" ref="P35:P54" si="43">IF(ISBLANK(E35),"",ROUNDUP(E35/$J35,0))</f>
        <v>1</v>
      </c>
      <c r="Q35" s="22" t="s">
        <v>23</v>
      </c>
      <c r="R35" s="21" t="str">
        <f t="shared" ref="R35:R54" si="44">IF(ISBLANK(F35),"",ROUNDUP(F35/$J35,0))</f>
        <v/>
      </c>
      <c r="S35" s="22" t="s">
        <v>23</v>
      </c>
      <c r="T35" s="21" t="str">
        <f t="shared" ref="T35:T54" si="45">IF(ISBLANK(G35),"",ROUNDUP(G35/$J35,0))</f>
        <v/>
      </c>
      <c r="U35" s="23"/>
      <c r="V35" s="24" t="str">
        <f>IF(ISBLANK(U35),"",U35+L35)</f>
        <v/>
      </c>
      <c r="W35" s="25">
        <v>9</v>
      </c>
      <c r="X35" s="26">
        <f>IF(ISBLANK(W35),"",W35+N35)</f>
        <v>10</v>
      </c>
      <c r="Y35" s="25">
        <v>10</v>
      </c>
      <c r="Z35" s="26">
        <f t="shared" si="2"/>
        <v>11</v>
      </c>
      <c r="AA35" s="25"/>
      <c r="AB35" s="26" t="str">
        <f t="shared" si="3"/>
        <v/>
      </c>
      <c r="AC35" s="25"/>
      <c r="AD35" s="26" t="str">
        <f t="shared" si="4"/>
        <v/>
      </c>
      <c r="AG35" s="4">
        <f t="shared" si="5"/>
        <v>0</v>
      </c>
      <c r="AH35" s="27">
        <f t="shared" si="6"/>
        <v>9</v>
      </c>
      <c r="AI35" s="27">
        <f t="shared" ref="AI35:AI54" si="46">IF(Y35&gt;0,IF(X35="",IF(V35="",Y35,Y35-V35),Y35-X35),0)</f>
        <v>0</v>
      </c>
      <c r="AJ35" s="27">
        <f t="shared" si="7"/>
        <v>0</v>
      </c>
      <c r="AK35" s="4">
        <f t="shared" si="8"/>
        <v>0</v>
      </c>
    </row>
    <row r="36" spans="1:37" x14ac:dyDescent="0.2">
      <c r="A36" s="74" t="s">
        <v>142</v>
      </c>
      <c r="B36" s="75"/>
      <c r="C36" s="17"/>
      <c r="D36" s="78">
        <v>200</v>
      </c>
      <c r="E36" s="78">
        <v>200</v>
      </c>
      <c r="F36" s="18"/>
      <c r="G36" s="28"/>
      <c r="H36" s="19">
        <f t="shared" ref="H36" si="47">IF(AND(ISBLANK(C36),ISBLANK(D36),ISBLANK(E36),ISBLANK(F36),ISBLANK(G36)),"",SUM(C36:G36))</f>
        <v>400</v>
      </c>
      <c r="I36" s="20" t="s">
        <v>121</v>
      </c>
      <c r="J36" s="82">
        <v>200</v>
      </c>
      <c r="K36" s="83"/>
      <c r="L36" s="21" t="str">
        <f t="shared" ref="L36" si="48">IF(ISBLANK(C36),"",ROUNDUP(C36/$J36,0))</f>
        <v/>
      </c>
      <c r="M36" s="22" t="s">
        <v>23</v>
      </c>
      <c r="N36" s="21">
        <f t="shared" ref="N36" si="49">IF(ISBLANK(D36),"",ROUNDUP(D36/$J36,0))</f>
        <v>1</v>
      </c>
      <c r="O36" s="22" t="s">
        <v>23</v>
      </c>
      <c r="P36" s="21">
        <f t="shared" ref="P36" si="50">IF(ISBLANK(E36),"",ROUNDUP(E36/$J36,0))</f>
        <v>1</v>
      </c>
      <c r="Q36" s="22" t="s">
        <v>23</v>
      </c>
      <c r="R36" s="21" t="str">
        <f t="shared" ref="R36" si="51">IF(ISBLANK(F36),"",ROUNDUP(F36/$J36,0))</f>
        <v/>
      </c>
      <c r="S36" s="22" t="s">
        <v>23</v>
      </c>
      <c r="T36" s="21" t="str">
        <f t="shared" ref="T36" si="52">IF(ISBLANK(G36),"",ROUNDUP(G36/$J36,0))</f>
        <v/>
      </c>
      <c r="U36" s="23"/>
      <c r="V36" s="24" t="str">
        <f t="shared" ref="V36" si="53">IF(ISBLANK(U36),"",U36+L36)</f>
        <v/>
      </c>
      <c r="W36" s="25">
        <v>11</v>
      </c>
      <c r="X36" s="26">
        <f t="shared" ref="X36" si="54">IF(ISBLANK(W36),"",W36+N36)</f>
        <v>12</v>
      </c>
      <c r="Y36" s="25">
        <v>12</v>
      </c>
      <c r="Z36" s="26">
        <f t="shared" ref="Z36" si="55">IF(ISBLANK(Y36),"",Y36+P36)</f>
        <v>13</v>
      </c>
      <c r="AA36" s="25"/>
      <c r="AB36" s="26" t="str">
        <f t="shared" ref="AB36" si="56">IF(ISBLANK(AA36),"",AA36+R36)</f>
        <v/>
      </c>
      <c r="AC36" s="25"/>
      <c r="AD36" s="26" t="str">
        <f t="shared" ref="AD36" si="57">IF(ISBLANK(AC36),"",AC36+T36)</f>
        <v/>
      </c>
      <c r="AG36" s="4">
        <f t="shared" ref="AG36" si="58">U36</f>
        <v>0</v>
      </c>
      <c r="AH36" s="27">
        <f t="shared" ref="AH36" si="59">IF(W36&gt;0,IF(V36="",W36,W36-V36),0)</f>
        <v>11</v>
      </c>
      <c r="AI36" s="27">
        <f t="shared" ref="AI36" si="60">IF(Y36&gt;0,IF(X36="",IF(V36="",Y36,Y36-V36),Y36-X36),0)</f>
        <v>0</v>
      </c>
      <c r="AJ36" s="27">
        <f t="shared" ref="AJ36" si="61">IF(AA36&gt;0,IF(Z36="",IF(X36="",IF(V36="",AA36,AA36-V36),AA36-X36),AA36-Z36),0)</f>
        <v>0</v>
      </c>
      <c r="AK36" s="4">
        <f t="shared" ref="AK36" si="62">IF(AC36&gt;0,IF(AB36="",IF(Z36="",IF(X36="",IF(V36="",AC36,AC36-V36),AC36-X36),AC36-Z36),AC36-AB36),0)</f>
        <v>0</v>
      </c>
    </row>
    <row r="37" spans="1:37" x14ac:dyDescent="0.2">
      <c r="A37" s="70" t="s">
        <v>109</v>
      </c>
      <c r="B37" s="71"/>
      <c r="C37" s="17"/>
      <c r="D37" s="78">
        <v>450</v>
      </c>
      <c r="E37" s="78">
        <v>450</v>
      </c>
      <c r="F37" s="18"/>
      <c r="G37" s="28"/>
      <c r="H37" s="19">
        <f t="shared" si="0"/>
        <v>900</v>
      </c>
      <c r="I37" s="20" t="s">
        <v>121</v>
      </c>
      <c r="J37" s="82">
        <v>350</v>
      </c>
      <c r="K37" s="83"/>
      <c r="L37" s="21" t="str">
        <f t="shared" si="41"/>
        <v/>
      </c>
      <c r="M37" s="22" t="s">
        <v>23</v>
      </c>
      <c r="N37" s="21">
        <f t="shared" si="42"/>
        <v>2</v>
      </c>
      <c r="O37" s="22" t="s">
        <v>23</v>
      </c>
      <c r="P37" s="21">
        <f t="shared" si="43"/>
        <v>2</v>
      </c>
      <c r="Q37" s="22" t="s">
        <v>23</v>
      </c>
      <c r="R37" s="21" t="str">
        <f t="shared" si="44"/>
        <v/>
      </c>
      <c r="S37" s="22" t="s">
        <v>23</v>
      </c>
      <c r="T37" s="21" t="str">
        <f t="shared" si="45"/>
        <v/>
      </c>
      <c r="U37" s="23"/>
      <c r="V37" s="24" t="str">
        <f t="shared" ref="V37:V54" si="63">IF(ISBLANK(U37),"",U37+L37)</f>
        <v/>
      </c>
      <c r="W37" s="25">
        <v>13</v>
      </c>
      <c r="X37" s="26">
        <f t="shared" si="1"/>
        <v>15</v>
      </c>
      <c r="Y37" s="25">
        <v>15</v>
      </c>
      <c r="Z37" s="26">
        <f t="shared" si="2"/>
        <v>17</v>
      </c>
      <c r="AA37" s="25"/>
      <c r="AB37" s="26" t="str">
        <f t="shared" si="3"/>
        <v/>
      </c>
      <c r="AC37" s="25"/>
      <c r="AD37" s="26" t="str">
        <f t="shared" si="4"/>
        <v/>
      </c>
      <c r="AG37" s="4">
        <f t="shared" si="5"/>
        <v>0</v>
      </c>
      <c r="AH37" s="27">
        <f t="shared" si="6"/>
        <v>13</v>
      </c>
      <c r="AI37" s="27">
        <f t="shared" si="46"/>
        <v>0</v>
      </c>
      <c r="AJ37" s="27">
        <f t="shared" si="7"/>
        <v>0</v>
      </c>
      <c r="AK37" s="4">
        <f t="shared" si="8"/>
        <v>0</v>
      </c>
    </row>
    <row r="38" spans="1:37" x14ac:dyDescent="0.2">
      <c r="A38" s="70" t="s">
        <v>110</v>
      </c>
      <c r="B38" s="71"/>
      <c r="C38" s="17"/>
      <c r="D38" s="17">
        <v>5000</v>
      </c>
      <c r="E38" s="17">
        <v>5000</v>
      </c>
      <c r="F38" s="18">
        <v>35000</v>
      </c>
      <c r="G38" s="28"/>
      <c r="H38" s="19">
        <f t="shared" si="0"/>
        <v>45000</v>
      </c>
      <c r="I38" s="20" t="s">
        <v>127</v>
      </c>
      <c r="J38" s="82">
        <v>7000</v>
      </c>
      <c r="K38" s="83"/>
      <c r="L38" s="21" t="str">
        <f t="shared" si="41"/>
        <v/>
      </c>
      <c r="M38" s="22" t="s">
        <v>23</v>
      </c>
      <c r="N38" s="21">
        <f t="shared" si="42"/>
        <v>1</v>
      </c>
      <c r="O38" s="22" t="s">
        <v>23</v>
      </c>
      <c r="P38" s="21">
        <f t="shared" si="43"/>
        <v>1</v>
      </c>
      <c r="Q38" s="22" t="s">
        <v>23</v>
      </c>
      <c r="R38" s="21">
        <f t="shared" si="44"/>
        <v>5</v>
      </c>
      <c r="S38" s="22" t="s">
        <v>23</v>
      </c>
      <c r="T38" s="21" t="str">
        <f t="shared" si="45"/>
        <v/>
      </c>
      <c r="U38" s="23"/>
      <c r="V38" s="24" t="str">
        <f t="shared" si="63"/>
        <v/>
      </c>
      <c r="W38" s="25">
        <v>17</v>
      </c>
      <c r="X38" s="26">
        <f t="shared" si="1"/>
        <v>18</v>
      </c>
      <c r="Y38" s="25">
        <v>19</v>
      </c>
      <c r="Z38" s="26">
        <f t="shared" si="2"/>
        <v>20</v>
      </c>
      <c r="AA38" s="25">
        <v>27</v>
      </c>
      <c r="AB38" s="26">
        <f t="shared" si="3"/>
        <v>32</v>
      </c>
      <c r="AC38" s="25"/>
      <c r="AD38" s="26" t="str">
        <f t="shared" si="4"/>
        <v/>
      </c>
      <c r="AG38" s="4">
        <f t="shared" si="5"/>
        <v>0</v>
      </c>
      <c r="AH38" s="27">
        <f t="shared" si="6"/>
        <v>17</v>
      </c>
      <c r="AI38" s="27">
        <f t="shared" si="46"/>
        <v>1</v>
      </c>
      <c r="AJ38" s="27">
        <f t="shared" si="7"/>
        <v>7</v>
      </c>
      <c r="AK38" s="4">
        <f t="shared" si="8"/>
        <v>0</v>
      </c>
    </row>
    <row r="39" spans="1:37" x14ac:dyDescent="0.2">
      <c r="A39" s="80" t="s">
        <v>111</v>
      </c>
      <c r="B39" s="81"/>
      <c r="C39" s="17"/>
      <c r="D39" s="17">
        <v>60</v>
      </c>
      <c r="E39" s="17">
        <v>60</v>
      </c>
      <c r="F39" s="18">
        <v>180</v>
      </c>
      <c r="G39" s="28"/>
      <c r="H39" s="19">
        <f t="shared" si="0"/>
        <v>300</v>
      </c>
      <c r="I39" s="20" t="s">
        <v>122</v>
      </c>
      <c r="J39" s="82">
        <v>15</v>
      </c>
      <c r="K39" s="83"/>
      <c r="L39" s="21" t="str">
        <f t="shared" si="41"/>
        <v/>
      </c>
      <c r="M39" s="22" t="s">
        <v>23</v>
      </c>
      <c r="N39" s="21">
        <f t="shared" si="42"/>
        <v>4</v>
      </c>
      <c r="O39" s="22" t="s">
        <v>23</v>
      </c>
      <c r="P39" s="21">
        <f t="shared" si="43"/>
        <v>4</v>
      </c>
      <c r="Q39" s="22" t="s">
        <v>23</v>
      </c>
      <c r="R39" s="21">
        <f t="shared" si="44"/>
        <v>12</v>
      </c>
      <c r="S39" s="22" t="s">
        <v>23</v>
      </c>
      <c r="T39" s="21" t="str">
        <f t="shared" si="45"/>
        <v/>
      </c>
      <c r="U39" s="23"/>
      <c r="V39" s="24" t="str">
        <f t="shared" si="63"/>
        <v/>
      </c>
      <c r="W39" s="25">
        <v>18</v>
      </c>
      <c r="X39" s="26">
        <f t="shared" si="1"/>
        <v>22</v>
      </c>
      <c r="Y39" s="25">
        <v>23</v>
      </c>
      <c r="Z39" s="26">
        <f t="shared" si="2"/>
        <v>27</v>
      </c>
      <c r="AA39" s="25">
        <v>32</v>
      </c>
      <c r="AB39" s="26">
        <f t="shared" si="3"/>
        <v>44</v>
      </c>
      <c r="AC39" s="25"/>
      <c r="AD39" s="26" t="str">
        <f t="shared" si="4"/>
        <v/>
      </c>
      <c r="AG39" s="4">
        <f t="shared" si="5"/>
        <v>0</v>
      </c>
      <c r="AH39" s="27">
        <f t="shared" si="6"/>
        <v>18</v>
      </c>
      <c r="AI39" s="27">
        <f t="shared" si="46"/>
        <v>1</v>
      </c>
      <c r="AJ39" s="27">
        <f t="shared" si="7"/>
        <v>5</v>
      </c>
      <c r="AK39" s="4">
        <f t="shared" si="8"/>
        <v>0</v>
      </c>
    </row>
    <row r="40" spans="1:37" x14ac:dyDescent="0.2">
      <c r="A40" s="72" t="s">
        <v>112</v>
      </c>
      <c r="B40" s="71"/>
      <c r="C40" s="17"/>
      <c r="D40" s="17">
        <v>252</v>
      </c>
      <c r="E40" s="17">
        <v>252</v>
      </c>
      <c r="F40" s="18"/>
      <c r="G40" s="28"/>
      <c r="H40" s="19">
        <f t="shared" si="0"/>
        <v>504</v>
      </c>
      <c r="I40" s="20" t="s">
        <v>123</v>
      </c>
      <c r="J40" s="82">
        <v>1000</v>
      </c>
      <c r="K40" s="83"/>
      <c r="L40" s="21" t="str">
        <f t="shared" si="41"/>
        <v/>
      </c>
      <c r="M40" s="22" t="s">
        <v>23</v>
      </c>
      <c r="N40" s="21">
        <f t="shared" si="42"/>
        <v>1</v>
      </c>
      <c r="O40" s="22" t="s">
        <v>23</v>
      </c>
      <c r="P40" s="21">
        <f t="shared" si="43"/>
        <v>1</v>
      </c>
      <c r="Q40" s="22" t="s">
        <v>23</v>
      </c>
      <c r="R40" s="21" t="str">
        <f t="shared" si="44"/>
        <v/>
      </c>
      <c r="S40" s="22" t="s">
        <v>23</v>
      </c>
      <c r="T40" s="21" t="str">
        <f t="shared" si="45"/>
        <v/>
      </c>
      <c r="U40" s="23"/>
      <c r="V40" s="24" t="str">
        <f t="shared" si="63"/>
        <v/>
      </c>
      <c r="W40" s="25">
        <v>37</v>
      </c>
      <c r="X40" s="26">
        <f t="shared" si="1"/>
        <v>38</v>
      </c>
      <c r="Y40" s="25">
        <v>38</v>
      </c>
      <c r="Z40" s="26">
        <f t="shared" si="2"/>
        <v>39</v>
      </c>
      <c r="AA40" s="25"/>
      <c r="AB40" s="26" t="str">
        <f t="shared" si="3"/>
        <v/>
      </c>
      <c r="AC40" s="25"/>
      <c r="AD40" s="26" t="str">
        <f t="shared" si="4"/>
        <v/>
      </c>
      <c r="AG40" s="4">
        <f t="shared" si="5"/>
        <v>0</v>
      </c>
      <c r="AH40" s="27">
        <f t="shared" si="6"/>
        <v>37</v>
      </c>
      <c r="AI40" s="27">
        <f t="shared" si="46"/>
        <v>0</v>
      </c>
      <c r="AJ40" s="27">
        <f t="shared" si="7"/>
        <v>0</v>
      </c>
      <c r="AK40" s="4">
        <f t="shared" si="8"/>
        <v>0</v>
      </c>
    </row>
    <row r="41" spans="1:37" x14ac:dyDescent="0.2">
      <c r="A41" s="76" t="s">
        <v>133</v>
      </c>
      <c r="B41" s="77"/>
      <c r="C41" s="17"/>
      <c r="D41" s="17"/>
      <c r="E41" s="17"/>
      <c r="F41" s="18"/>
      <c r="G41" s="28">
        <v>4</v>
      </c>
      <c r="H41" s="19">
        <f t="shared" ref="H41" si="64">IF(AND(ISBLANK(C41),ISBLANK(D41),ISBLANK(E41),ISBLANK(F41),ISBLANK(G41)),"",SUM(C41:G41))</f>
        <v>4</v>
      </c>
      <c r="I41" s="20" t="s">
        <v>144</v>
      </c>
      <c r="J41" s="82">
        <v>5</v>
      </c>
      <c r="K41" s="83"/>
      <c r="L41" s="21" t="str">
        <f t="shared" ref="L41" si="65">IF(ISBLANK(C41),"",ROUNDUP(C41/$J41,0))</f>
        <v/>
      </c>
      <c r="M41" s="22" t="s">
        <v>23</v>
      </c>
      <c r="N41" s="21" t="str">
        <f t="shared" ref="N41" si="66">IF(ISBLANK(D41),"",ROUNDUP(D41/$J41,0))</f>
        <v/>
      </c>
      <c r="O41" s="22" t="s">
        <v>23</v>
      </c>
      <c r="P41" s="21" t="str">
        <f t="shared" ref="P41" si="67">IF(ISBLANK(E41),"",ROUNDUP(E41/$J41,0))</f>
        <v/>
      </c>
      <c r="Q41" s="22" t="s">
        <v>23</v>
      </c>
      <c r="R41" s="21" t="str">
        <f t="shared" ref="R41" si="68">IF(ISBLANK(F41),"",ROUNDUP(F41/$J41,0))</f>
        <v/>
      </c>
      <c r="S41" s="22" t="s">
        <v>23</v>
      </c>
      <c r="T41" s="21">
        <f t="shared" ref="T41" si="69">IF(ISBLANK(G41),"",ROUNDUP(G41/$J41,0))</f>
        <v>1</v>
      </c>
      <c r="U41" s="23"/>
      <c r="V41" s="24" t="str">
        <f t="shared" ref="V41" si="70">IF(ISBLANK(U41),"",U41+L41)</f>
        <v/>
      </c>
      <c r="W41" s="25"/>
      <c r="X41" s="26" t="str">
        <f t="shared" ref="X41" si="71">IF(ISBLANK(W41),"",W41+N41)</f>
        <v/>
      </c>
      <c r="Y41" s="25"/>
      <c r="Z41" s="26" t="str">
        <f t="shared" ref="Z41" si="72">IF(ISBLANK(Y41),"",Y41+P41)</f>
        <v/>
      </c>
      <c r="AA41" s="25"/>
      <c r="AB41" s="26" t="str">
        <f t="shared" ref="AB41" si="73">IF(ISBLANK(AA41),"",AA41+R41)</f>
        <v/>
      </c>
      <c r="AC41" s="25">
        <v>39</v>
      </c>
      <c r="AD41" s="26">
        <f t="shared" ref="AD41" si="74">IF(ISBLANK(AC41),"",AC41+T41)</f>
        <v>40</v>
      </c>
      <c r="AG41" s="4">
        <f t="shared" ref="AG41" si="75">U41</f>
        <v>0</v>
      </c>
      <c r="AH41" s="27">
        <f t="shared" ref="AH41" si="76">IF(W41&gt;0,IF(V41="",W41,W41-V41),0)</f>
        <v>0</v>
      </c>
      <c r="AI41" s="27">
        <f t="shared" ref="AI41" si="77">IF(Y41&gt;0,IF(X41="",IF(V41="",Y41,Y41-V41),Y41-X41),0)</f>
        <v>0</v>
      </c>
      <c r="AJ41" s="27">
        <f t="shared" ref="AJ41" si="78">IF(AA41&gt;0,IF(Z41="",IF(X41="",IF(V41="",AA41,AA41-V41),AA41-X41),AA41-Z41),0)</f>
        <v>0</v>
      </c>
      <c r="AK41" s="4">
        <f t="shared" ref="AK41" si="79">IF(AC41&gt;0,IF(AB41="",IF(Z41="",IF(X41="",IF(V41="",AC41,AC41-V41),AC41-X41),AC41-Z41),AC41-AB41),0)</f>
        <v>39</v>
      </c>
    </row>
    <row r="42" spans="1:37" x14ac:dyDescent="0.2">
      <c r="A42" s="76" t="s">
        <v>125</v>
      </c>
      <c r="B42" s="77"/>
      <c r="C42" s="17"/>
      <c r="D42" s="17"/>
      <c r="E42" s="17"/>
      <c r="F42" s="18"/>
      <c r="G42" s="28">
        <v>40</v>
      </c>
      <c r="H42" s="19">
        <f t="shared" ref="H42" si="80">IF(AND(ISBLANK(C42),ISBLANK(D42),ISBLANK(E42),ISBLANK(F42),ISBLANK(G42)),"",SUM(C42:G42))</f>
        <v>40</v>
      </c>
      <c r="I42" s="20" t="s">
        <v>122</v>
      </c>
      <c r="J42" s="82">
        <v>500</v>
      </c>
      <c r="K42" s="83"/>
      <c r="L42" s="21" t="str">
        <f t="shared" ref="L42" si="81">IF(ISBLANK(C42),"",ROUNDUP(C42/$J42,0))</f>
        <v/>
      </c>
      <c r="M42" s="22" t="s">
        <v>23</v>
      </c>
      <c r="N42" s="21" t="str">
        <f t="shared" ref="N42" si="82">IF(ISBLANK(D42),"",ROUNDUP(D42/$J42,0))</f>
        <v/>
      </c>
      <c r="O42" s="22" t="s">
        <v>23</v>
      </c>
      <c r="P42" s="21" t="str">
        <f t="shared" ref="P42" si="83">IF(ISBLANK(E42),"",ROUNDUP(E42/$J42,0))</f>
        <v/>
      </c>
      <c r="Q42" s="22" t="s">
        <v>23</v>
      </c>
      <c r="R42" s="21" t="str">
        <f t="shared" ref="R42" si="84">IF(ISBLANK(F42),"",ROUNDUP(F42/$J42,0))</f>
        <v/>
      </c>
      <c r="S42" s="22" t="s">
        <v>23</v>
      </c>
      <c r="T42" s="21">
        <f t="shared" ref="T42" si="85">IF(ISBLANK(G42),"",ROUNDUP(G42/$J42,0))</f>
        <v>1</v>
      </c>
      <c r="U42" s="23"/>
      <c r="V42" s="24" t="str">
        <f t="shared" ref="V42" si="86">IF(ISBLANK(U42),"",U42+L42)</f>
        <v/>
      </c>
      <c r="W42" s="25"/>
      <c r="X42" s="26" t="str">
        <f t="shared" ref="X42" si="87">IF(ISBLANK(W42),"",W42+N42)</f>
        <v/>
      </c>
      <c r="Y42" s="25"/>
      <c r="Z42" s="26" t="str">
        <f t="shared" ref="Z42" si="88">IF(ISBLANK(Y42),"",Y42+P42)</f>
        <v/>
      </c>
      <c r="AA42" s="25"/>
      <c r="AB42" s="26" t="str">
        <f>IF(ISBLANK(AA42),"",AA42+R42)</f>
        <v/>
      </c>
      <c r="AC42" s="25">
        <v>40</v>
      </c>
      <c r="AD42" s="26">
        <f t="shared" ref="AD42" si="89">IF(ISBLANK(AC42),"",AC42+T42)</f>
        <v>41</v>
      </c>
      <c r="AG42" s="4">
        <f t="shared" ref="AG42" si="90">U42</f>
        <v>0</v>
      </c>
      <c r="AH42" s="27">
        <f t="shared" ref="AH42" si="91">IF(W42&gt;0,IF(V42="",W42,W42-V42),0)</f>
        <v>0</v>
      </c>
      <c r="AI42" s="27">
        <f t="shared" ref="AI42" si="92">IF(Y42&gt;0,IF(X42="",IF(V42="",Y42,Y42-V42),Y42-X42),0)</f>
        <v>0</v>
      </c>
      <c r="AJ42" s="27">
        <f t="shared" ref="AJ42" si="93">IF(AA42&gt;0,IF(Z42="",IF(X42="",IF(V42="",AA42,AA42-V42),AA42-X42),AA42-Z42),0)</f>
        <v>0</v>
      </c>
      <c r="AK42" s="4">
        <f t="shared" ref="AK42" si="94">IF(AC42&gt;0,IF(AB42="",IF(Z42="",IF(X42="",IF(V42="",AC42,AC42-V42),AC42-X42),AC42-Z42),AC42-AB42),0)</f>
        <v>40</v>
      </c>
    </row>
    <row r="43" spans="1:37" x14ac:dyDescent="0.2">
      <c r="A43" s="74" t="s">
        <v>113</v>
      </c>
      <c r="B43" s="75"/>
      <c r="C43" s="17"/>
      <c r="D43" s="17"/>
      <c r="E43" s="17"/>
      <c r="F43" s="18"/>
      <c r="G43" s="28">
        <v>544</v>
      </c>
      <c r="H43" s="19">
        <f t="shared" ref="H43:H45" si="95">IF(AND(ISBLANK(C43),ISBLANK(D43),ISBLANK(E43),ISBLANK(F43),ISBLANK(G43)),"",SUM(C43:G43))</f>
        <v>544</v>
      </c>
      <c r="I43" s="20" t="s">
        <v>123</v>
      </c>
      <c r="J43" s="82">
        <v>650</v>
      </c>
      <c r="K43" s="83"/>
      <c r="L43" s="21" t="str">
        <f t="shared" ref="L43:L45" si="96">IF(ISBLANK(C43),"",ROUNDUP(C43/$J43,0))</f>
        <v/>
      </c>
      <c r="M43" s="22" t="s">
        <v>23</v>
      </c>
      <c r="N43" s="21" t="str">
        <f t="shared" ref="N43:N45" si="97">IF(ISBLANK(D43),"",ROUNDUP(D43/$J43,0))</f>
        <v/>
      </c>
      <c r="O43" s="22" t="s">
        <v>23</v>
      </c>
      <c r="P43" s="21" t="str">
        <f t="shared" ref="P43:P45" si="98">IF(ISBLANK(E43),"",ROUNDUP(E43/$J43,0))</f>
        <v/>
      </c>
      <c r="Q43" s="22" t="s">
        <v>23</v>
      </c>
      <c r="R43" s="21" t="str">
        <f t="shared" ref="R43:R45" si="99">IF(ISBLANK(F43),"",ROUNDUP(F43/$J43,0))</f>
        <v/>
      </c>
      <c r="S43" s="22" t="s">
        <v>23</v>
      </c>
      <c r="T43" s="21">
        <f t="shared" ref="T43:T45" si="100">IF(ISBLANK(G43),"",ROUNDUP(G43/$J43,0))</f>
        <v>1</v>
      </c>
      <c r="U43" s="23"/>
      <c r="V43" s="24" t="str">
        <f t="shared" ref="V43:V45" si="101">IF(ISBLANK(U43),"",U43+L43)</f>
        <v/>
      </c>
      <c r="W43" s="25"/>
      <c r="X43" s="26" t="str">
        <f t="shared" ref="X43:X45" si="102">IF(ISBLANK(W43),"",W43+N43)</f>
        <v/>
      </c>
      <c r="Y43" s="25"/>
      <c r="Z43" s="26" t="str">
        <f t="shared" ref="Z43:Z45" si="103">IF(ISBLANK(Y43),"",Y43+P43)</f>
        <v/>
      </c>
      <c r="AA43" s="25"/>
      <c r="AB43" s="26" t="str">
        <f t="shared" ref="AB43:AB45" si="104">IF(ISBLANK(AA43),"",AA43+R43)</f>
        <v/>
      </c>
      <c r="AC43" s="25">
        <v>41</v>
      </c>
      <c r="AD43" s="26">
        <f t="shared" ref="AD43:AD45" si="105">IF(ISBLANK(AC43),"",AC43+T43)</f>
        <v>42</v>
      </c>
      <c r="AG43" s="4">
        <f t="shared" ref="AG43:AG45" si="106">U43</f>
        <v>0</v>
      </c>
      <c r="AH43" s="27">
        <f t="shared" ref="AH43:AH45" si="107">IF(W43&gt;0,IF(V43="",W43,W43-V43),0)</f>
        <v>0</v>
      </c>
      <c r="AI43" s="27">
        <f t="shared" ref="AI43:AI45" si="108">IF(Y43&gt;0,IF(X43="",IF(V43="",Y43,Y43-V43),Y43-X43),0)</f>
        <v>0</v>
      </c>
      <c r="AJ43" s="27">
        <f t="shared" ref="AJ43:AJ45" si="109">IF(AA43&gt;0,IF(Z43="",IF(X43="",IF(V43="",AA43,AA43-V43),AA43-X43),AA43-Z43),0)</f>
        <v>0</v>
      </c>
      <c r="AK43" s="4">
        <f t="shared" ref="AK43:AK45" si="110">IF(AC43&gt;0,IF(AB43="",IF(Z43="",IF(X43="",IF(V43="",AC43,AC43-V43),AC43-X43),AC43-Z43),AC43-AB43),0)</f>
        <v>41</v>
      </c>
    </row>
    <row r="44" spans="1:37" x14ac:dyDescent="0.2">
      <c r="A44" s="74" t="s">
        <v>143</v>
      </c>
      <c r="B44" s="75"/>
      <c r="C44" s="17"/>
      <c r="D44" s="17"/>
      <c r="E44" s="17"/>
      <c r="F44" s="18"/>
      <c r="G44" s="28">
        <v>11</v>
      </c>
      <c r="H44" s="19">
        <f t="shared" si="95"/>
        <v>11</v>
      </c>
      <c r="I44" s="20" t="s">
        <v>144</v>
      </c>
      <c r="J44" s="82">
        <v>2</v>
      </c>
      <c r="K44" s="83"/>
      <c r="L44" s="21" t="str">
        <f t="shared" si="96"/>
        <v/>
      </c>
      <c r="M44" s="22" t="s">
        <v>23</v>
      </c>
      <c r="N44" s="21" t="str">
        <f t="shared" si="97"/>
        <v/>
      </c>
      <c r="O44" s="22" t="s">
        <v>23</v>
      </c>
      <c r="P44" s="21" t="str">
        <f t="shared" si="98"/>
        <v/>
      </c>
      <c r="Q44" s="22" t="s">
        <v>23</v>
      </c>
      <c r="R44" s="21" t="str">
        <f t="shared" si="99"/>
        <v/>
      </c>
      <c r="S44" s="22" t="s">
        <v>23</v>
      </c>
      <c r="T44" s="21">
        <f t="shared" si="100"/>
        <v>6</v>
      </c>
      <c r="U44" s="23"/>
      <c r="V44" s="24" t="str">
        <f t="shared" si="101"/>
        <v/>
      </c>
      <c r="W44" s="25"/>
      <c r="X44" s="26" t="str">
        <f t="shared" si="102"/>
        <v/>
      </c>
      <c r="Y44" s="25"/>
      <c r="Z44" s="26" t="str">
        <f t="shared" si="103"/>
        <v/>
      </c>
      <c r="AA44" s="25"/>
      <c r="AB44" s="26" t="str">
        <f t="shared" si="104"/>
        <v/>
      </c>
      <c r="AC44" s="25">
        <v>42</v>
      </c>
      <c r="AD44" s="26">
        <f t="shared" si="105"/>
        <v>48</v>
      </c>
      <c r="AG44" s="4">
        <f t="shared" si="106"/>
        <v>0</v>
      </c>
      <c r="AH44" s="27">
        <f t="shared" si="107"/>
        <v>0</v>
      </c>
      <c r="AI44" s="27">
        <f t="shared" si="108"/>
        <v>0</v>
      </c>
      <c r="AJ44" s="27">
        <f t="shared" si="109"/>
        <v>0</v>
      </c>
      <c r="AK44" s="4">
        <f t="shared" si="110"/>
        <v>42</v>
      </c>
    </row>
    <row r="45" spans="1:37" x14ac:dyDescent="0.2">
      <c r="A45" s="76" t="s">
        <v>135</v>
      </c>
      <c r="B45" s="77"/>
      <c r="C45" s="17"/>
      <c r="D45" s="17"/>
      <c r="E45" s="17"/>
      <c r="F45" s="18"/>
      <c r="G45" s="28">
        <v>274</v>
      </c>
      <c r="H45" s="19">
        <f t="shared" si="95"/>
        <v>274</v>
      </c>
      <c r="I45" s="20" t="s">
        <v>121</v>
      </c>
      <c r="J45" s="82">
        <v>2000</v>
      </c>
      <c r="K45" s="83"/>
      <c r="L45" s="21" t="str">
        <f t="shared" si="96"/>
        <v/>
      </c>
      <c r="M45" s="22" t="s">
        <v>23</v>
      </c>
      <c r="N45" s="21" t="str">
        <f t="shared" si="97"/>
        <v/>
      </c>
      <c r="O45" s="22" t="s">
        <v>23</v>
      </c>
      <c r="P45" s="21" t="str">
        <f t="shared" si="98"/>
        <v/>
      </c>
      <c r="Q45" s="22" t="s">
        <v>23</v>
      </c>
      <c r="R45" s="21" t="str">
        <f t="shared" si="99"/>
        <v/>
      </c>
      <c r="S45" s="22" t="s">
        <v>23</v>
      </c>
      <c r="T45" s="21">
        <f t="shared" si="100"/>
        <v>1</v>
      </c>
      <c r="U45" s="23"/>
      <c r="V45" s="24" t="str">
        <f t="shared" si="101"/>
        <v/>
      </c>
      <c r="W45" s="25"/>
      <c r="X45" s="26" t="str">
        <f t="shared" si="102"/>
        <v/>
      </c>
      <c r="Y45" s="25"/>
      <c r="Z45" s="26" t="str">
        <f t="shared" si="103"/>
        <v/>
      </c>
      <c r="AA45" s="25"/>
      <c r="AB45" s="26" t="str">
        <f t="shared" si="104"/>
        <v/>
      </c>
      <c r="AC45" s="25">
        <v>42</v>
      </c>
      <c r="AD45" s="26">
        <f t="shared" si="105"/>
        <v>43</v>
      </c>
      <c r="AG45" s="4">
        <f t="shared" si="106"/>
        <v>0</v>
      </c>
      <c r="AH45" s="27">
        <f t="shared" si="107"/>
        <v>0</v>
      </c>
      <c r="AI45" s="27">
        <f t="shared" si="108"/>
        <v>0</v>
      </c>
      <c r="AJ45" s="27">
        <f t="shared" si="109"/>
        <v>0</v>
      </c>
      <c r="AK45" s="4">
        <f t="shared" si="110"/>
        <v>42</v>
      </c>
    </row>
    <row r="46" spans="1:37" x14ac:dyDescent="0.2">
      <c r="A46" s="72" t="s">
        <v>134</v>
      </c>
      <c r="B46" s="71"/>
      <c r="C46" s="17"/>
      <c r="D46" s="17"/>
      <c r="E46" s="17"/>
      <c r="F46" s="18"/>
      <c r="G46" s="28">
        <v>2</v>
      </c>
      <c r="H46" s="19">
        <f t="shared" si="0"/>
        <v>2</v>
      </c>
      <c r="I46" s="20" t="s">
        <v>144</v>
      </c>
      <c r="J46" s="82">
        <v>1</v>
      </c>
      <c r="K46" s="83"/>
      <c r="L46" s="21" t="str">
        <f t="shared" si="41"/>
        <v/>
      </c>
      <c r="M46" s="22" t="s">
        <v>23</v>
      </c>
      <c r="N46" s="21" t="str">
        <f t="shared" si="42"/>
        <v/>
      </c>
      <c r="O46" s="22" t="s">
        <v>23</v>
      </c>
      <c r="P46" s="21" t="str">
        <f t="shared" si="43"/>
        <v/>
      </c>
      <c r="Q46" s="22" t="s">
        <v>23</v>
      </c>
      <c r="R46" s="21" t="str">
        <f t="shared" si="44"/>
        <v/>
      </c>
      <c r="S46" s="22" t="s">
        <v>23</v>
      </c>
      <c r="T46" s="21">
        <f t="shared" si="45"/>
        <v>2</v>
      </c>
      <c r="U46" s="23"/>
      <c r="V46" s="24" t="str">
        <f t="shared" si="63"/>
        <v/>
      </c>
      <c r="W46" s="25"/>
      <c r="X46" s="26" t="str">
        <f t="shared" si="1"/>
        <v/>
      </c>
      <c r="Y46" s="25"/>
      <c r="Z46" s="26" t="str">
        <f t="shared" si="2"/>
        <v/>
      </c>
      <c r="AA46" s="25"/>
      <c r="AB46" s="26" t="str">
        <f t="shared" si="3"/>
        <v/>
      </c>
      <c r="AC46" s="25">
        <v>45</v>
      </c>
      <c r="AD46" s="26">
        <f t="shared" si="4"/>
        <v>47</v>
      </c>
      <c r="AG46" s="4">
        <f t="shared" si="5"/>
        <v>0</v>
      </c>
      <c r="AH46" s="27">
        <f t="shared" si="6"/>
        <v>0</v>
      </c>
      <c r="AI46" s="27">
        <f t="shared" si="46"/>
        <v>0</v>
      </c>
      <c r="AJ46" s="27">
        <f t="shared" si="7"/>
        <v>0</v>
      </c>
      <c r="AK46" s="4">
        <f t="shared" si="8"/>
        <v>45</v>
      </c>
    </row>
    <row r="47" spans="1:37" x14ac:dyDescent="0.2">
      <c r="A47" s="74" t="s">
        <v>136</v>
      </c>
      <c r="B47" s="75"/>
      <c r="C47" s="17"/>
      <c r="D47" s="17"/>
      <c r="E47" s="17"/>
      <c r="F47" s="18"/>
      <c r="G47" s="28">
        <v>1405</v>
      </c>
      <c r="H47" s="19">
        <f t="shared" ref="H47" si="111">IF(AND(ISBLANK(C47),ISBLANK(D47),ISBLANK(E47),ISBLANK(F47),ISBLANK(G47)),"",SUM(C47:G47))</f>
        <v>1405</v>
      </c>
      <c r="I47" s="20" t="s">
        <v>141</v>
      </c>
      <c r="J47" s="82">
        <v>6000</v>
      </c>
      <c r="K47" s="83"/>
      <c r="L47" s="21" t="str">
        <f t="shared" ref="L47" si="112">IF(ISBLANK(C47),"",ROUNDUP(C47/$J47,0))</f>
        <v/>
      </c>
      <c r="M47" s="22" t="s">
        <v>23</v>
      </c>
      <c r="N47" s="21" t="str">
        <f t="shared" ref="N47" si="113">IF(ISBLANK(D47),"",ROUNDUP(D47/$J47,0))</f>
        <v/>
      </c>
      <c r="O47" s="22" t="s">
        <v>23</v>
      </c>
      <c r="P47" s="21" t="str">
        <f t="shared" ref="P47" si="114">IF(ISBLANK(E47),"",ROUNDUP(E47/$J47,0))</f>
        <v/>
      </c>
      <c r="Q47" s="22" t="s">
        <v>23</v>
      </c>
      <c r="R47" s="21" t="str">
        <f t="shared" ref="R47" si="115">IF(ISBLANK(F47),"",ROUNDUP(F47/$J47,0))</f>
        <v/>
      </c>
      <c r="S47" s="22" t="s">
        <v>23</v>
      </c>
      <c r="T47" s="21">
        <f t="shared" ref="T47" si="116">IF(ISBLANK(G47),"",ROUNDUP(G47/$J47,0))</f>
        <v>1</v>
      </c>
      <c r="U47" s="23"/>
      <c r="V47" s="24" t="str">
        <f t="shared" ref="V47" si="117">IF(ISBLANK(U47),"",U47+L47)</f>
        <v/>
      </c>
      <c r="W47" s="25"/>
      <c r="X47" s="26" t="str">
        <f t="shared" ref="X47" si="118">IF(ISBLANK(W47),"",W47+N47)</f>
        <v/>
      </c>
      <c r="Y47" s="25"/>
      <c r="Z47" s="26" t="str">
        <f t="shared" ref="Z47" si="119">IF(ISBLANK(Y47),"",Y47+P47)</f>
        <v/>
      </c>
      <c r="AA47" s="25"/>
      <c r="AB47" s="26" t="str">
        <f t="shared" ref="AB47" si="120">IF(ISBLANK(AA47),"",AA47+R47)</f>
        <v/>
      </c>
      <c r="AC47" s="25">
        <v>47</v>
      </c>
      <c r="AD47" s="26">
        <f t="shared" ref="AD47" si="121">IF(ISBLANK(AC47),"",AC47+T47)</f>
        <v>48</v>
      </c>
      <c r="AG47" s="4">
        <f t="shared" ref="AG47" si="122">U47</f>
        <v>0</v>
      </c>
      <c r="AH47" s="27">
        <f t="shared" ref="AH47" si="123">IF(W47&gt;0,IF(V47="",W47,W47-V47),0)</f>
        <v>0</v>
      </c>
      <c r="AI47" s="27">
        <f t="shared" ref="AI47" si="124">IF(Y47&gt;0,IF(X47="",IF(V47="",Y47,Y47-V47),Y47-X47),0)</f>
        <v>0</v>
      </c>
      <c r="AJ47" s="27">
        <f t="shared" ref="AJ47" si="125">IF(AA47&gt;0,IF(Z47="",IF(X47="",IF(V47="",AA47,AA47-V47),AA47-X47),AA47-Z47),0)</f>
        <v>0</v>
      </c>
      <c r="AK47" s="4">
        <f t="shared" ref="AK47" si="126">IF(AC47&gt;0,IF(AB47="",IF(Z47="",IF(X47="",IF(V47="",AC47,AC47-V47),AC47-X47),AC47-Z47),AC47-AB47),0)</f>
        <v>47</v>
      </c>
    </row>
    <row r="48" spans="1:37" x14ac:dyDescent="0.2">
      <c r="A48" s="72" t="s">
        <v>126</v>
      </c>
      <c r="B48" s="71"/>
      <c r="C48" s="17"/>
      <c r="D48" s="17"/>
      <c r="E48" s="17"/>
      <c r="F48" s="18"/>
      <c r="G48" s="28">
        <v>200</v>
      </c>
      <c r="H48" s="19">
        <f t="shared" si="0"/>
        <v>200</v>
      </c>
      <c r="I48" s="20" t="s">
        <v>123</v>
      </c>
      <c r="J48" s="82">
        <v>1000</v>
      </c>
      <c r="K48" s="83"/>
      <c r="L48" s="21" t="str">
        <f t="shared" si="41"/>
        <v/>
      </c>
      <c r="M48" s="22" t="s">
        <v>23</v>
      </c>
      <c r="N48" s="21" t="str">
        <f t="shared" si="42"/>
        <v/>
      </c>
      <c r="O48" s="22" t="s">
        <v>23</v>
      </c>
      <c r="P48" s="21" t="str">
        <f t="shared" si="43"/>
        <v/>
      </c>
      <c r="Q48" s="22" t="s">
        <v>23</v>
      </c>
      <c r="R48" s="21" t="str">
        <f t="shared" si="44"/>
        <v/>
      </c>
      <c r="S48" s="22" t="s">
        <v>23</v>
      </c>
      <c r="T48" s="21">
        <f t="shared" si="45"/>
        <v>1</v>
      </c>
      <c r="U48" s="23"/>
      <c r="V48" s="24" t="str">
        <f t="shared" si="63"/>
        <v/>
      </c>
      <c r="W48" s="25"/>
      <c r="X48" s="26" t="str">
        <f t="shared" si="1"/>
        <v/>
      </c>
      <c r="Y48" s="25"/>
      <c r="Z48" s="26" t="str">
        <f t="shared" si="2"/>
        <v/>
      </c>
      <c r="AA48" s="25"/>
      <c r="AB48" s="26" t="str">
        <f t="shared" si="3"/>
        <v/>
      </c>
      <c r="AC48" s="25">
        <v>50</v>
      </c>
      <c r="AD48" s="26">
        <f t="shared" si="4"/>
        <v>51</v>
      </c>
      <c r="AG48" s="4">
        <f t="shared" si="5"/>
        <v>0</v>
      </c>
      <c r="AH48" s="27">
        <f t="shared" si="6"/>
        <v>0</v>
      </c>
      <c r="AI48" s="27">
        <f t="shared" si="46"/>
        <v>0</v>
      </c>
      <c r="AJ48" s="27">
        <f t="shared" si="7"/>
        <v>0</v>
      </c>
      <c r="AK48" s="4">
        <f t="shared" si="8"/>
        <v>50</v>
      </c>
    </row>
    <row r="49" spans="1:37" x14ac:dyDescent="0.2">
      <c r="A49" s="74" t="s">
        <v>137</v>
      </c>
      <c r="B49" s="75"/>
      <c r="C49" s="17"/>
      <c r="D49" s="17"/>
      <c r="E49" s="17"/>
      <c r="F49" s="18"/>
      <c r="G49" s="28">
        <v>3712</v>
      </c>
      <c r="H49" s="19">
        <f t="shared" ref="H49" si="127">IF(AND(ISBLANK(C49),ISBLANK(D49),ISBLANK(E49),ISBLANK(F49),ISBLANK(G49)),"",SUM(C49:G49))</f>
        <v>3712</v>
      </c>
      <c r="I49" s="20" t="s">
        <v>121</v>
      </c>
      <c r="J49" s="82">
        <v>10000</v>
      </c>
      <c r="K49" s="83"/>
      <c r="L49" s="21" t="str">
        <f t="shared" ref="L49" si="128">IF(ISBLANK(C49),"",ROUNDUP(C49/$J49,0))</f>
        <v/>
      </c>
      <c r="M49" s="22" t="s">
        <v>23</v>
      </c>
      <c r="N49" s="21" t="str">
        <f t="shared" ref="N49" si="129">IF(ISBLANK(D49),"",ROUNDUP(D49/$J49,0))</f>
        <v/>
      </c>
      <c r="O49" s="22" t="s">
        <v>23</v>
      </c>
      <c r="P49" s="21" t="str">
        <f t="shared" ref="P49" si="130">IF(ISBLANK(E49),"",ROUNDUP(E49/$J49,0))</f>
        <v/>
      </c>
      <c r="Q49" s="22" t="s">
        <v>23</v>
      </c>
      <c r="R49" s="21" t="str">
        <f t="shared" ref="R49" si="131">IF(ISBLANK(F49),"",ROUNDUP(F49/$J49,0))</f>
        <v/>
      </c>
      <c r="S49" s="22" t="s">
        <v>23</v>
      </c>
      <c r="T49" s="21">
        <f t="shared" ref="T49" si="132">IF(ISBLANK(G49),"",ROUNDUP(G49/$J49,0))</f>
        <v>1</v>
      </c>
      <c r="U49" s="23"/>
      <c r="V49" s="24" t="str">
        <f t="shared" ref="V49" si="133">IF(ISBLANK(U49),"",U49+L49)</f>
        <v/>
      </c>
      <c r="W49" s="25"/>
      <c r="X49" s="26" t="str">
        <f t="shared" ref="X49" si="134">IF(ISBLANK(W49),"",W49+N49)</f>
        <v/>
      </c>
      <c r="Y49" s="25"/>
      <c r="Z49" s="26" t="str">
        <f t="shared" ref="Z49" si="135">IF(ISBLANK(Y49),"",Y49+P49)</f>
        <v/>
      </c>
      <c r="AA49" s="25"/>
      <c r="AB49" s="26" t="str">
        <f t="shared" ref="AB49" si="136">IF(ISBLANK(AA49),"",AA49+R49)</f>
        <v/>
      </c>
      <c r="AC49" s="25">
        <v>51</v>
      </c>
      <c r="AD49" s="26">
        <f t="shared" ref="AD49" si="137">IF(ISBLANK(AC49),"",AC49+T49)</f>
        <v>52</v>
      </c>
      <c r="AG49" s="4">
        <f t="shared" ref="AG49" si="138">U49</f>
        <v>0</v>
      </c>
      <c r="AH49" s="27">
        <f t="shared" ref="AH49" si="139">IF(W49&gt;0,IF(V49="",W49,W49-V49),0)</f>
        <v>0</v>
      </c>
      <c r="AI49" s="27">
        <f t="shared" ref="AI49" si="140">IF(Y49&gt;0,IF(X49="",IF(V49="",Y49,Y49-V49),Y49-X49),0)</f>
        <v>0</v>
      </c>
      <c r="AJ49" s="27">
        <f t="shared" ref="AJ49" si="141">IF(AA49&gt;0,IF(Z49="",IF(X49="",IF(V49="",AA49,AA49-V49),AA49-X49),AA49-Z49),0)</f>
        <v>0</v>
      </c>
      <c r="AK49" s="4">
        <f t="shared" ref="AK49" si="142">IF(AC49&gt;0,IF(AB49="",IF(Z49="",IF(X49="",IF(V49="",AC49,AC49-V49),AC49-X49),AC49-Z49),AC49-AB49),0)</f>
        <v>51</v>
      </c>
    </row>
    <row r="50" spans="1:37" x14ac:dyDescent="0.2">
      <c r="A50" s="72" t="s">
        <v>114</v>
      </c>
      <c r="B50" s="71"/>
      <c r="C50" s="17"/>
      <c r="D50" s="17"/>
      <c r="E50" s="17"/>
      <c r="F50" s="18"/>
      <c r="G50" s="28">
        <v>1</v>
      </c>
      <c r="H50" s="19">
        <f t="shared" si="0"/>
        <v>1</v>
      </c>
      <c r="I50" s="20" t="s">
        <v>120</v>
      </c>
      <c r="J50" s="82">
        <v>0.33400000000000002</v>
      </c>
      <c r="K50" s="83"/>
      <c r="L50" s="21" t="str">
        <f t="shared" si="41"/>
        <v/>
      </c>
      <c r="M50" s="22" t="s">
        <v>23</v>
      </c>
      <c r="N50" s="21" t="str">
        <f t="shared" si="42"/>
        <v/>
      </c>
      <c r="O50" s="22" t="s">
        <v>23</v>
      </c>
      <c r="P50" s="21" t="str">
        <f t="shared" si="43"/>
        <v/>
      </c>
      <c r="Q50" s="22" t="s">
        <v>23</v>
      </c>
      <c r="R50" s="21" t="str">
        <f t="shared" si="44"/>
        <v/>
      </c>
      <c r="S50" s="22" t="s">
        <v>23</v>
      </c>
      <c r="T50" s="21">
        <f t="shared" si="45"/>
        <v>3</v>
      </c>
      <c r="U50" s="23"/>
      <c r="V50" s="24" t="str">
        <f t="shared" si="63"/>
        <v/>
      </c>
      <c r="W50" s="25"/>
      <c r="X50" s="26" t="str">
        <f t="shared" si="1"/>
        <v/>
      </c>
      <c r="Y50" s="25"/>
      <c r="Z50" s="26" t="str">
        <f t="shared" si="2"/>
        <v/>
      </c>
      <c r="AA50" s="25"/>
      <c r="AB50" s="26" t="str">
        <f t="shared" si="3"/>
        <v/>
      </c>
      <c r="AC50" s="25">
        <v>48</v>
      </c>
      <c r="AD50" s="26">
        <f t="shared" si="4"/>
        <v>51</v>
      </c>
      <c r="AG50" s="4">
        <f t="shared" si="5"/>
        <v>0</v>
      </c>
      <c r="AH50" s="27">
        <f t="shared" si="6"/>
        <v>0</v>
      </c>
      <c r="AI50" s="27">
        <f t="shared" si="46"/>
        <v>0</v>
      </c>
      <c r="AJ50" s="27">
        <f t="shared" si="7"/>
        <v>0</v>
      </c>
      <c r="AK50" s="4">
        <f t="shared" si="8"/>
        <v>48</v>
      </c>
    </row>
    <row r="51" spans="1:37" x14ac:dyDescent="0.2">
      <c r="A51" s="80" t="s">
        <v>140</v>
      </c>
      <c r="B51" s="81"/>
      <c r="C51" s="17"/>
      <c r="D51" s="17"/>
      <c r="E51" s="17"/>
      <c r="F51" s="18">
        <v>1018</v>
      </c>
      <c r="G51" s="28"/>
      <c r="H51" s="19">
        <f t="shared" si="0"/>
        <v>1018</v>
      </c>
      <c r="I51" s="20" t="s">
        <v>141</v>
      </c>
      <c r="J51" s="82">
        <v>300</v>
      </c>
      <c r="K51" s="83"/>
      <c r="L51" s="21" t="str">
        <f t="shared" si="41"/>
        <v/>
      </c>
      <c r="M51" s="22" t="s">
        <v>23</v>
      </c>
      <c r="N51" s="21" t="str">
        <f t="shared" si="42"/>
        <v/>
      </c>
      <c r="O51" s="22" t="s">
        <v>23</v>
      </c>
      <c r="P51" s="21" t="str">
        <f t="shared" si="43"/>
        <v/>
      </c>
      <c r="Q51" s="22" t="s">
        <v>23</v>
      </c>
      <c r="R51" s="21">
        <f t="shared" si="44"/>
        <v>4</v>
      </c>
      <c r="S51" s="22" t="s">
        <v>23</v>
      </c>
      <c r="T51" s="21" t="str">
        <f t="shared" si="45"/>
        <v/>
      </c>
      <c r="U51" s="23"/>
      <c r="V51" s="24" t="str">
        <f t="shared" si="63"/>
        <v/>
      </c>
      <c r="W51" s="25"/>
      <c r="X51" s="26" t="str">
        <f t="shared" si="1"/>
        <v/>
      </c>
      <c r="Y51" s="25"/>
      <c r="Z51" s="26" t="str">
        <f t="shared" si="2"/>
        <v/>
      </c>
      <c r="AA51" s="25">
        <v>51</v>
      </c>
      <c r="AB51" s="26">
        <f t="shared" si="3"/>
        <v>55</v>
      </c>
      <c r="AC51" s="25"/>
      <c r="AD51" s="26" t="str">
        <f t="shared" si="4"/>
        <v/>
      </c>
      <c r="AG51" s="4">
        <f t="shared" si="5"/>
        <v>0</v>
      </c>
      <c r="AH51" s="27">
        <f t="shared" si="6"/>
        <v>0</v>
      </c>
      <c r="AI51" s="27">
        <f t="shared" si="46"/>
        <v>0</v>
      </c>
      <c r="AJ51" s="27">
        <f t="shared" si="7"/>
        <v>51</v>
      </c>
      <c r="AK51" s="4">
        <f t="shared" si="8"/>
        <v>0</v>
      </c>
    </row>
    <row r="52" spans="1:37" x14ac:dyDescent="0.2">
      <c r="A52" s="76"/>
      <c r="B52" s="77"/>
      <c r="C52" s="17"/>
      <c r="D52" s="17"/>
      <c r="E52" s="17"/>
      <c r="F52" s="18"/>
      <c r="G52" s="28"/>
      <c r="H52" s="19" t="str">
        <f t="shared" si="0"/>
        <v/>
      </c>
      <c r="I52" s="29"/>
      <c r="J52" s="82"/>
      <c r="K52" s="83"/>
      <c r="L52" s="21" t="str">
        <f t="shared" si="41"/>
        <v/>
      </c>
      <c r="M52" s="22" t="s">
        <v>23</v>
      </c>
      <c r="N52" s="21" t="str">
        <f t="shared" si="42"/>
        <v/>
      </c>
      <c r="O52" s="22" t="s">
        <v>23</v>
      </c>
      <c r="P52" s="21" t="str">
        <f t="shared" si="43"/>
        <v/>
      </c>
      <c r="Q52" s="22" t="s">
        <v>23</v>
      </c>
      <c r="R52" s="21" t="str">
        <f t="shared" si="44"/>
        <v/>
      </c>
      <c r="S52" s="22" t="s">
        <v>23</v>
      </c>
      <c r="T52" s="21" t="str">
        <f t="shared" si="45"/>
        <v/>
      </c>
      <c r="U52" s="23"/>
      <c r="V52" s="24" t="str">
        <f t="shared" si="63"/>
        <v/>
      </c>
      <c r="W52" s="25"/>
      <c r="X52" s="26" t="str">
        <f t="shared" si="1"/>
        <v/>
      </c>
      <c r="Y52" s="25"/>
      <c r="Z52" s="26" t="str">
        <f t="shared" si="2"/>
        <v/>
      </c>
      <c r="AA52" s="25"/>
      <c r="AB52" s="26" t="str">
        <f t="shared" si="3"/>
        <v/>
      </c>
      <c r="AC52" s="25"/>
      <c r="AD52" s="26" t="str">
        <f t="shared" si="4"/>
        <v/>
      </c>
      <c r="AG52" s="4">
        <f t="shared" si="5"/>
        <v>0</v>
      </c>
      <c r="AH52" s="27">
        <f t="shared" si="6"/>
        <v>0</v>
      </c>
      <c r="AI52" s="27">
        <f t="shared" si="46"/>
        <v>0</v>
      </c>
      <c r="AJ52" s="27">
        <f t="shared" si="7"/>
        <v>0</v>
      </c>
      <c r="AK52" s="4">
        <f t="shared" si="8"/>
        <v>0</v>
      </c>
    </row>
    <row r="53" spans="1:37" x14ac:dyDescent="0.2">
      <c r="A53" s="80"/>
      <c r="B53" s="81"/>
      <c r="C53" s="17"/>
      <c r="D53" s="17"/>
      <c r="E53" s="17"/>
      <c r="F53" s="18"/>
      <c r="G53" s="28"/>
      <c r="H53" s="19" t="str">
        <f t="shared" si="0"/>
        <v/>
      </c>
      <c r="I53" s="30"/>
      <c r="J53" s="82"/>
      <c r="K53" s="83"/>
      <c r="L53" s="21" t="str">
        <f t="shared" si="41"/>
        <v/>
      </c>
      <c r="M53" s="22" t="s">
        <v>23</v>
      </c>
      <c r="N53" s="21" t="str">
        <f t="shared" si="42"/>
        <v/>
      </c>
      <c r="O53" s="22" t="s">
        <v>23</v>
      </c>
      <c r="P53" s="21" t="str">
        <f t="shared" si="43"/>
        <v/>
      </c>
      <c r="Q53" s="22" t="s">
        <v>23</v>
      </c>
      <c r="R53" s="21" t="str">
        <f t="shared" si="44"/>
        <v/>
      </c>
      <c r="S53" s="22" t="s">
        <v>23</v>
      </c>
      <c r="T53" s="21" t="str">
        <f t="shared" si="45"/>
        <v/>
      </c>
      <c r="U53" s="23"/>
      <c r="V53" s="24" t="str">
        <f t="shared" si="63"/>
        <v/>
      </c>
      <c r="W53" s="25"/>
      <c r="X53" s="26" t="str">
        <f t="shared" si="1"/>
        <v/>
      </c>
      <c r="Y53" s="25"/>
      <c r="Z53" s="26" t="str">
        <f t="shared" si="2"/>
        <v/>
      </c>
      <c r="AA53" s="25"/>
      <c r="AB53" s="26" t="str">
        <f t="shared" si="3"/>
        <v/>
      </c>
      <c r="AC53" s="25"/>
      <c r="AD53" s="26" t="str">
        <f t="shared" si="4"/>
        <v/>
      </c>
      <c r="AG53" s="4">
        <f t="shared" si="5"/>
        <v>0</v>
      </c>
      <c r="AH53" s="27">
        <f t="shared" si="6"/>
        <v>0</v>
      </c>
      <c r="AI53" s="27">
        <f t="shared" si="46"/>
        <v>0</v>
      </c>
      <c r="AJ53" s="27">
        <f t="shared" si="7"/>
        <v>0</v>
      </c>
      <c r="AK53" s="4">
        <f t="shared" si="8"/>
        <v>0</v>
      </c>
    </row>
    <row r="54" spans="1:37" x14ac:dyDescent="0.2">
      <c r="A54" s="84"/>
      <c r="B54" s="85"/>
      <c r="C54" s="17"/>
      <c r="D54" s="17"/>
      <c r="E54" s="17"/>
      <c r="F54" s="18"/>
      <c r="G54" s="28"/>
      <c r="H54" s="19" t="str">
        <f t="shared" si="0"/>
        <v/>
      </c>
      <c r="I54" s="20"/>
      <c r="J54" s="82"/>
      <c r="K54" s="83"/>
      <c r="L54" s="21" t="str">
        <f t="shared" si="41"/>
        <v/>
      </c>
      <c r="M54" s="22" t="s">
        <v>23</v>
      </c>
      <c r="N54" s="21" t="str">
        <f t="shared" si="42"/>
        <v/>
      </c>
      <c r="O54" s="22" t="s">
        <v>23</v>
      </c>
      <c r="P54" s="21" t="str">
        <f t="shared" si="43"/>
        <v/>
      </c>
      <c r="Q54" s="22" t="s">
        <v>23</v>
      </c>
      <c r="R54" s="21" t="str">
        <f t="shared" si="44"/>
        <v/>
      </c>
      <c r="S54" s="22" t="s">
        <v>23</v>
      </c>
      <c r="T54" s="21" t="str">
        <f t="shared" si="45"/>
        <v/>
      </c>
      <c r="U54" s="23"/>
      <c r="V54" s="24" t="str">
        <f t="shared" si="63"/>
        <v/>
      </c>
      <c r="W54" s="25"/>
      <c r="X54" s="26" t="str">
        <f t="shared" si="1"/>
        <v/>
      </c>
      <c r="Y54" s="25"/>
      <c r="Z54" s="26" t="str">
        <f t="shared" si="2"/>
        <v/>
      </c>
      <c r="AA54" s="25"/>
      <c r="AB54" s="26" t="str">
        <f t="shared" si="3"/>
        <v/>
      </c>
      <c r="AC54" s="25"/>
      <c r="AD54" s="26" t="str">
        <f t="shared" si="4"/>
        <v/>
      </c>
      <c r="AG54" s="4">
        <f t="shared" si="5"/>
        <v>0</v>
      </c>
      <c r="AH54" s="27">
        <f t="shared" si="6"/>
        <v>0</v>
      </c>
      <c r="AI54" s="27">
        <f t="shared" si="46"/>
        <v>0</v>
      </c>
      <c r="AJ54" s="27">
        <f t="shared" si="7"/>
        <v>0</v>
      </c>
      <c r="AK54" s="4">
        <f t="shared" si="8"/>
        <v>0</v>
      </c>
    </row>
    <row r="55" spans="1:37" x14ac:dyDescent="0.2">
      <c r="A55" s="31"/>
      <c r="J55" s="4"/>
    </row>
    <row r="56" spans="1:37" ht="19.5" customHeight="1" x14ac:dyDescent="0.25">
      <c r="A56" s="32"/>
      <c r="B56" s="86" t="s">
        <v>22</v>
      </c>
      <c r="C56" s="87"/>
      <c r="D56" s="86" t="s">
        <v>21</v>
      </c>
      <c r="E56" s="88"/>
      <c r="F56" s="88"/>
      <c r="G56" s="33" t="s">
        <v>20</v>
      </c>
      <c r="H56" s="89" t="s">
        <v>83</v>
      </c>
      <c r="I56" s="90"/>
      <c r="J56" s="91"/>
      <c r="K56" s="34"/>
      <c r="L56" s="35"/>
      <c r="M56" s="35"/>
      <c r="O56" s="36"/>
      <c r="P56" s="36"/>
      <c r="X56" s="97" t="s">
        <v>19</v>
      </c>
      <c r="Y56" s="97"/>
      <c r="Z56" s="97"/>
      <c r="AA56" s="97"/>
      <c r="AB56" s="97"/>
      <c r="AC56" s="97"/>
      <c r="AD56" s="97"/>
    </row>
    <row r="57" spans="1:37" ht="12.75" customHeight="1" x14ac:dyDescent="0.2">
      <c r="A57" s="37" t="s">
        <v>13</v>
      </c>
      <c r="B57" s="66" t="s">
        <v>18</v>
      </c>
      <c r="C57" s="66" t="s">
        <v>17</v>
      </c>
      <c r="D57" s="38" t="s">
        <v>13</v>
      </c>
      <c r="E57" s="39" t="s">
        <v>12</v>
      </c>
      <c r="F57" s="33" t="s">
        <v>16</v>
      </c>
      <c r="G57" s="40" t="s">
        <v>15</v>
      </c>
      <c r="H57" s="40" t="s">
        <v>14</v>
      </c>
      <c r="I57" s="66" t="s">
        <v>13</v>
      </c>
      <c r="J57" s="38" t="s">
        <v>12</v>
      </c>
      <c r="K57" s="41"/>
      <c r="L57" s="35"/>
      <c r="M57" s="35"/>
      <c r="X57" s="98" t="s">
        <v>146</v>
      </c>
      <c r="Y57" s="99"/>
      <c r="Z57" s="99"/>
      <c r="AA57" s="99"/>
      <c r="AB57" s="99"/>
      <c r="AC57" s="99"/>
      <c r="AD57" s="99"/>
    </row>
    <row r="58" spans="1:37" x14ac:dyDescent="0.2">
      <c r="A58" s="25"/>
      <c r="B58" s="42"/>
      <c r="C58" s="42"/>
      <c r="D58" s="43">
        <f t="shared" ref="D58:D69" si="143">IF(AND(B58&gt;0,C58&gt;0),((C58+1)-B58),0)</f>
        <v>0</v>
      </c>
      <c r="E58" s="44">
        <f>D58</f>
        <v>0</v>
      </c>
      <c r="F58" s="45"/>
      <c r="G58" s="46">
        <f t="shared" ref="G58:G69" si="144">NETWORKDAYS(B58,C58)-F58</f>
        <v>0</v>
      </c>
      <c r="H58" s="45">
        <v>61</v>
      </c>
      <c r="I58" s="47">
        <f t="shared" ref="I58:I69" si="145">ROUND(IF(G58&gt;0,G58*H58*0.01,0),0)</f>
        <v>0</v>
      </c>
      <c r="J58" s="43">
        <f>I58</f>
        <v>0</v>
      </c>
      <c r="K58" s="41"/>
      <c r="L58" s="41"/>
      <c r="M58" s="41"/>
      <c r="X58" s="99"/>
      <c r="Y58" s="99"/>
      <c r="Z58" s="99"/>
      <c r="AA58" s="99"/>
      <c r="AB58" s="99"/>
      <c r="AC58" s="99"/>
      <c r="AD58" s="99"/>
    </row>
    <row r="59" spans="1:37" x14ac:dyDescent="0.2">
      <c r="A59" s="25"/>
      <c r="B59" s="42"/>
      <c r="C59" s="42"/>
      <c r="D59" s="43">
        <f t="shared" si="143"/>
        <v>0</v>
      </c>
      <c r="E59" s="44">
        <f t="shared" ref="E59:E69" si="146">E58+D59</f>
        <v>0</v>
      </c>
      <c r="F59" s="45"/>
      <c r="G59" s="46">
        <f t="shared" si="144"/>
        <v>0</v>
      </c>
      <c r="H59" s="45">
        <v>65</v>
      </c>
      <c r="I59" s="47">
        <f t="shared" si="145"/>
        <v>0</v>
      </c>
      <c r="J59" s="43">
        <f t="shared" ref="J59:J69" si="147">J58+I59</f>
        <v>0</v>
      </c>
      <c r="K59" s="41"/>
      <c r="L59" s="41"/>
      <c r="M59" s="41"/>
      <c r="X59" s="99"/>
      <c r="Y59" s="99"/>
      <c r="Z59" s="99"/>
      <c r="AA59" s="99"/>
      <c r="AB59" s="99"/>
      <c r="AC59" s="99"/>
      <c r="AD59" s="99"/>
    </row>
    <row r="60" spans="1:37" x14ac:dyDescent="0.2">
      <c r="A60" s="25"/>
      <c r="B60" s="42"/>
      <c r="C60" s="42"/>
      <c r="D60" s="43">
        <f t="shared" si="143"/>
        <v>0</v>
      </c>
      <c r="E60" s="44">
        <f t="shared" si="146"/>
        <v>0</v>
      </c>
      <c r="F60" s="45"/>
      <c r="G60" s="46">
        <f t="shared" si="144"/>
        <v>0</v>
      </c>
      <c r="H60" s="45">
        <v>65</v>
      </c>
      <c r="I60" s="47">
        <f t="shared" si="145"/>
        <v>0</v>
      </c>
      <c r="J60" s="43">
        <f t="shared" si="147"/>
        <v>0</v>
      </c>
      <c r="K60" s="41"/>
      <c r="L60" s="41"/>
      <c r="M60" s="41"/>
      <c r="X60" s="99"/>
      <c r="Y60" s="99"/>
      <c r="Z60" s="99"/>
      <c r="AA60" s="99"/>
      <c r="AB60" s="99"/>
      <c r="AC60" s="99"/>
      <c r="AD60" s="99"/>
    </row>
    <row r="61" spans="1:37" x14ac:dyDescent="0.2">
      <c r="A61" s="25"/>
      <c r="B61" s="42"/>
      <c r="C61" s="42"/>
      <c r="D61" s="43">
        <f t="shared" si="143"/>
        <v>0</v>
      </c>
      <c r="E61" s="44">
        <f t="shared" si="146"/>
        <v>0</v>
      </c>
      <c r="F61" s="45"/>
      <c r="G61" s="46">
        <f t="shared" si="144"/>
        <v>0</v>
      </c>
      <c r="H61" s="45">
        <v>77</v>
      </c>
      <c r="I61" s="47">
        <f t="shared" si="145"/>
        <v>0</v>
      </c>
      <c r="J61" s="43">
        <f t="shared" si="147"/>
        <v>0</v>
      </c>
      <c r="K61" s="41"/>
      <c r="L61" s="41"/>
      <c r="M61" s="41"/>
      <c r="X61" s="99"/>
      <c r="Y61" s="99"/>
      <c r="Z61" s="99"/>
      <c r="AA61" s="99"/>
      <c r="AB61" s="99"/>
      <c r="AC61" s="99"/>
      <c r="AD61" s="99"/>
    </row>
    <row r="62" spans="1:37" x14ac:dyDescent="0.2">
      <c r="A62" s="25"/>
      <c r="B62" s="42"/>
      <c r="C62" s="42"/>
      <c r="D62" s="43">
        <f>IF(AND(B62&gt;0,C62&gt;0),((C62+1)-B62),0)</f>
        <v>0</v>
      </c>
      <c r="E62" s="73">
        <f>E61+D62</f>
        <v>0</v>
      </c>
      <c r="F62" s="45"/>
      <c r="G62" s="46">
        <f>NETWORKDAYS(B62,C62)-F62</f>
        <v>0</v>
      </c>
      <c r="H62" s="45">
        <v>80</v>
      </c>
      <c r="I62" s="47">
        <f>ROUND(IF(G62&gt;0,G62*H62*0.01,0),0)</f>
        <v>0</v>
      </c>
      <c r="J62" s="43">
        <f>J61+I62</f>
        <v>0</v>
      </c>
      <c r="K62" s="41"/>
      <c r="L62" s="41"/>
      <c r="M62" s="41"/>
      <c r="X62" s="99"/>
      <c r="Y62" s="99"/>
      <c r="Z62" s="99"/>
      <c r="AA62" s="99"/>
      <c r="AB62" s="99"/>
      <c r="AC62" s="99"/>
      <c r="AD62" s="99"/>
    </row>
    <row r="63" spans="1:37" x14ac:dyDescent="0.2">
      <c r="A63" s="25" t="s">
        <v>8</v>
      </c>
      <c r="B63" s="42">
        <v>44011</v>
      </c>
      <c r="C63" s="42">
        <v>44012</v>
      </c>
      <c r="D63" s="43">
        <f>IF(AND(B63&gt;0,C63&gt;0),((C63+1)-B63),0)</f>
        <v>2</v>
      </c>
      <c r="E63" s="73">
        <f>E62+D63</f>
        <v>2</v>
      </c>
      <c r="F63" s="45"/>
      <c r="G63" s="46">
        <f>NETWORKDAYS(B63,C63)-F63</f>
        <v>2</v>
      </c>
      <c r="H63" s="45">
        <v>80</v>
      </c>
      <c r="I63" s="47">
        <f t="shared" si="145"/>
        <v>2</v>
      </c>
      <c r="J63" s="43">
        <f t="shared" si="147"/>
        <v>2</v>
      </c>
      <c r="K63" s="41"/>
      <c r="L63" s="41"/>
      <c r="M63" s="41"/>
      <c r="X63" s="99"/>
      <c r="Y63" s="99"/>
      <c r="Z63" s="99"/>
      <c r="AA63" s="99"/>
      <c r="AB63" s="99"/>
      <c r="AC63" s="99"/>
      <c r="AD63" s="99"/>
    </row>
    <row r="64" spans="1:37" x14ac:dyDescent="0.2">
      <c r="A64" s="25" t="s">
        <v>7</v>
      </c>
      <c r="B64" s="42">
        <v>44013</v>
      </c>
      <c r="C64" s="42">
        <v>44043</v>
      </c>
      <c r="D64" s="43">
        <f t="shared" si="143"/>
        <v>31</v>
      </c>
      <c r="E64" s="44">
        <f t="shared" si="146"/>
        <v>33</v>
      </c>
      <c r="F64" s="45">
        <v>4</v>
      </c>
      <c r="G64" s="46">
        <f t="shared" si="144"/>
        <v>19</v>
      </c>
      <c r="H64" s="45">
        <v>85</v>
      </c>
      <c r="I64" s="47">
        <f>ROUND(IF(G64&gt;0,G64*H64*0.01,0),0)</f>
        <v>16</v>
      </c>
      <c r="J64" s="43">
        <f>J63+I64</f>
        <v>18</v>
      </c>
      <c r="K64" s="41"/>
      <c r="L64" s="41"/>
      <c r="M64" s="41"/>
      <c r="X64" s="99"/>
      <c r="Y64" s="99"/>
      <c r="Z64" s="99"/>
      <c r="AA64" s="99"/>
      <c r="AB64" s="99"/>
      <c r="AC64" s="99"/>
      <c r="AD64" s="99"/>
    </row>
    <row r="65" spans="1:30" x14ac:dyDescent="0.2">
      <c r="A65" s="25" t="s">
        <v>6</v>
      </c>
      <c r="B65" s="42">
        <v>44044</v>
      </c>
      <c r="C65" s="42">
        <v>44074</v>
      </c>
      <c r="D65" s="43">
        <f t="shared" si="143"/>
        <v>31</v>
      </c>
      <c r="E65" s="44">
        <f t="shared" si="146"/>
        <v>64</v>
      </c>
      <c r="F65" s="45"/>
      <c r="G65" s="46">
        <f t="shared" si="144"/>
        <v>21</v>
      </c>
      <c r="H65" s="45">
        <v>85</v>
      </c>
      <c r="I65" s="47">
        <f t="shared" si="145"/>
        <v>18</v>
      </c>
      <c r="J65" s="43">
        <f t="shared" si="147"/>
        <v>36</v>
      </c>
      <c r="K65" s="41"/>
      <c r="L65" s="41"/>
      <c r="M65" s="41"/>
      <c r="X65" s="99"/>
      <c r="Y65" s="99"/>
      <c r="Z65" s="99"/>
      <c r="AA65" s="99"/>
      <c r="AB65" s="99"/>
      <c r="AC65" s="99"/>
      <c r="AD65" s="99"/>
    </row>
    <row r="66" spans="1:30" x14ac:dyDescent="0.2">
      <c r="A66" s="25" t="s">
        <v>5</v>
      </c>
      <c r="B66" s="42">
        <v>44075</v>
      </c>
      <c r="C66" s="42">
        <v>44104</v>
      </c>
      <c r="D66" s="43">
        <f t="shared" si="143"/>
        <v>30</v>
      </c>
      <c r="E66" s="44">
        <f t="shared" si="146"/>
        <v>94</v>
      </c>
      <c r="F66" s="45">
        <v>2</v>
      </c>
      <c r="G66" s="46">
        <f t="shared" si="144"/>
        <v>20</v>
      </c>
      <c r="H66" s="45">
        <v>80</v>
      </c>
      <c r="I66" s="47">
        <f t="shared" si="145"/>
        <v>16</v>
      </c>
      <c r="J66" s="43">
        <f t="shared" si="147"/>
        <v>52</v>
      </c>
      <c r="K66" s="41"/>
      <c r="L66" s="41"/>
      <c r="M66" s="41"/>
      <c r="X66" s="48" t="s">
        <v>81</v>
      </c>
      <c r="AB66" s="92">
        <f>E69</f>
        <v>100</v>
      </c>
      <c r="AC66" s="92"/>
      <c r="AD66" s="92"/>
    </row>
    <row r="67" spans="1:30" x14ac:dyDescent="0.2">
      <c r="A67" s="25" t="s">
        <v>4</v>
      </c>
      <c r="B67" s="42">
        <v>44105</v>
      </c>
      <c r="C67" s="42">
        <v>44110</v>
      </c>
      <c r="D67" s="43">
        <f t="shared" si="143"/>
        <v>6</v>
      </c>
      <c r="E67" s="44">
        <f t="shared" si="146"/>
        <v>100</v>
      </c>
      <c r="F67" s="45"/>
      <c r="G67" s="46">
        <f t="shared" si="144"/>
        <v>4</v>
      </c>
      <c r="H67" s="45">
        <v>73</v>
      </c>
      <c r="I67" s="47">
        <f t="shared" si="145"/>
        <v>3</v>
      </c>
      <c r="J67" s="43">
        <f t="shared" si="147"/>
        <v>55</v>
      </c>
      <c r="K67" s="41"/>
      <c r="L67" s="41"/>
      <c r="M67" s="41"/>
      <c r="X67" s="48" t="s">
        <v>3</v>
      </c>
      <c r="AB67" s="92">
        <v>55</v>
      </c>
      <c r="AC67" s="92"/>
      <c r="AD67" s="92"/>
    </row>
    <row r="68" spans="1:30" x14ac:dyDescent="0.2">
      <c r="A68" s="25"/>
      <c r="B68" s="42"/>
      <c r="C68" s="42"/>
      <c r="D68" s="43">
        <f t="shared" si="143"/>
        <v>0</v>
      </c>
      <c r="E68" s="44">
        <f t="shared" si="146"/>
        <v>100</v>
      </c>
      <c r="F68" s="45"/>
      <c r="G68" s="46">
        <f t="shared" si="144"/>
        <v>0</v>
      </c>
      <c r="H68" s="45">
        <v>70</v>
      </c>
      <c r="I68" s="47">
        <f t="shared" si="145"/>
        <v>0</v>
      </c>
      <c r="J68" s="43">
        <f t="shared" si="147"/>
        <v>55</v>
      </c>
      <c r="K68" s="41"/>
      <c r="L68" s="41"/>
      <c r="M68" s="41"/>
      <c r="X68" s="48" t="s">
        <v>1</v>
      </c>
      <c r="AB68" s="93"/>
      <c r="AC68" s="93"/>
      <c r="AD68" s="93"/>
    </row>
    <row r="69" spans="1:30" ht="15" x14ac:dyDescent="0.25">
      <c r="A69" s="25"/>
      <c r="B69" s="42"/>
      <c r="C69" s="42"/>
      <c r="D69" s="43">
        <f t="shared" si="143"/>
        <v>0</v>
      </c>
      <c r="E69" s="44">
        <f t="shared" si="146"/>
        <v>100</v>
      </c>
      <c r="F69" s="45"/>
      <c r="G69" s="46">
        <f t="shared" si="144"/>
        <v>0</v>
      </c>
      <c r="H69" s="45">
        <v>58</v>
      </c>
      <c r="I69" s="47">
        <f t="shared" si="145"/>
        <v>0</v>
      </c>
      <c r="J69" s="43">
        <f t="shared" si="147"/>
        <v>55</v>
      </c>
      <c r="K69" s="95" t="s">
        <v>80</v>
      </c>
      <c r="L69" s="96"/>
      <c r="M69" s="96"/>
      <c r="N69" s="96"/>
      <c r="O69" s="96"/>
      <c r="P69" s="96"/>
      <c r="Q69" s="96"/>
      <c r="R69" s="96"/>
      <c r="S69" s="96"/>
      <c r="T69" s="96"/>
      <c r="U69" s="49">
        <v>2020</v>
      </c>
      <c r="X69" s="48" t="s">
        <v>82</v>
      </c>
      <c r="AB69" s="94" t="s">
        <v>147</v>
      </c>
      <c r="AC69" s="94"/>
      <c r="AD69" s="94"/>
    </row>
    <row r="70" spans="1:30" ht="12" customHeight="1" x14ac:dyDescent="0.25">
      <c r="B70" s="50"/>
    </row>
    <row r="71" spans="1:30" x14ac:dyDescent="0.2">
      <c r="B71" s="67"/>
      <c r="C71" s="67"/>
      <c r="D71" s="67"/>
      <c r="E71" s="67"/>
      <c r="F71" s="67"/>
      <c r="G71" s="67"/>
      <c r="H71" s="67"/>
      <c r="I71" s="79" t="s">
        <v>85</v>
      </c>
      <c r="J71" s="79"/>
      <c r="K71" s="67"/>
      <c r="L71" s="67"/>
      <c r="M71" s="67"/>
      <c r="N71" s="67"/>
      <c r="O71" s="67"/>
      <c r="P71" s="67"/>
      <c r="Q71" s="67"/>
      <c r="R71" s="67"/>
      <c r="S71" s="67"/>
      <c r="T71" s="67"/>
      <c r="U71" s="67"/>
      <c r="V71" s="67"/>
      <c r="W71" s="67"/>
      <c r="X71" s="67"/>
      <c r="Y71" s="67"/>
      <c r="Z71" s="67"/>
      <c r="AA71" s="67"/>
      <c r="AB71" s="67"/>
      <c r="AC71" s="67"/>
      <c r="AD71" s="67"/>
    </row>
    <row r="72" spans="1:30" x14ac:dyDescent="0.2">
      <c r="A72" s="51"/>
      <c r="B72" s="51"/>
      <c r="C72" s="51"/>
    </row>
    <row r="73" spans="1:30" x14ac:dyDescent="0.2">
      <c r="A73" s="51"/>
      <c r="B73" s="51"/>
      <c r="C73" s="51"/>
    </row>
    <row r="74" spans="1:30" x14ac:dyDescent="0.2">
      <c r="A74" s="51"/>
      <c r="B74" s="51"/>
      <c r="C74" s="51"/>
    </row>
    <row r="75" spans="1:30" x14ac:dyDescent="0.2">
      <c r="A75" s="51"/>
      <c r="B75" s="51"/>
      <c r="C75" s="51"/>
    </row>
    <row r="76" spans="1:30" x14ac:dyDescent="0.2">
      <c r="A76" s="51"/>
      <c r="B76" s="51"/>
      <c r="C76" s="51"/>
    </row>
  </sheetData>
  <mergeCells count="62">
    <mergeCell ref="J44:K44"/>
    <mergeCell ref="J37:K37"/>
    <mergeCell ref="J38:K38"/>
    <mergeCell ref="J39:K39"/>
    <mergeCell ref="J41:K41"/>
    <mergeCell ref="J42:K42"/>
    <mergeCell ref="J45:K45"/>
    <mergeCell ref="A51:B51"/>
    <mergeCell ref="J51:K51"/>
    <mergeCell ref="J40:K40"/>
    <mergeCell ref="B5:C5"/>
    <mergeCell ref="F5:G5"/>
    <mergeCell ref="K5:V5"/>
    <mergeCell ref="J32:K32"/>
    <mergeCell ref="J35:K35"/>
    <mergeCell ref="A32:B32"/>
    <mergeCell ref="A35:B35"/>
    <mergeCell ref="J34:K34"/>
    <mergeCell ref="J33:K33"/>
    <mergeCell ref="A39:B39"/>
    <mergeCell ref="J43:K43"/>
    <mergeCell ref="J36:K36"/>
    <mergeCell ref="AB5:AD5"/>
    <mergeCell ref="A30:B31"/>
    <mergeCell ref="C30:G30"/>
    <mergeCell ref="H30:H31"/>
    <mergeCell ref="I30:I31"/>
    <mergeCell ref="AA30:AB30"/>
    <mergeCell ref="A29:AD29"/>
    <mergeCell ref="L30:T31"/>
    <mergeCell ref="U30:V30"/>
    <mergeCell ref="W30:X30"/>
    <mergeCell ref="Y30:Z30"/>
    <mergeCell ref="AC30:AD30"/>
    <mergeCell ref="J30:K31"/>
    <mergeCell ref="A1:AD1"/>
    <mergeCell ref="A2:AD2"/>
    <mergeCell ref="B4:C4"/>
    <mergeCell ref="F4:G4"/>
    <mergeCell ref="K4:V4"/>
    <mergeCell ref="AB4:AD4"/>
    <mergeCell ref="X56:AD56"/>
    <mergeCell ref="X57:AD65"/>
    <mergeCell ref="J46:K46"/>
    <mergeCell ref="J48:K48"/>
    <mergeCell ref="J50:K50"/>
    <mergeCell ref="J52:K52"/>
    <mergeCell ref="J47:K47"/>
    <mergeCell ref="J49:K49"/>
    <mergeCell ref="AB67:AD67"/>
    <mergeCell ref="AB68:AD68"/>
    <mergeCell ref="AB69:AD69"/>
    <mergeCell ref="K69:T69"/>
    <mergeCell ref="AB66:AD66"/>
    <mergeCell ref="I71:J71"/>
    <mergeCell ref="A53:B53"/>
    <mergeCell ref="J53:K53"/>
    <mergeCell ref="A54:B54"/>
    <mergeCell ref="J54:K54"/>
    <mergeCell ref="B56:C56"/>
    <mergeCell ref="D56:F56"/>
    <mergeCell ref="H56:J56"/>
  </mergeCells>
  <conditionalFormatting sqref="A1:AD32 L50:AD50 A50:J50 A53:AD71 L37:AD40 A37:J40 A46:J48 L46:AD48 A52:J52 L52:AD52 A35:AD35">
    <cfRule type="expression" dxfId="13" priority="15">
      <formula>NOT(CELL("Protect",A1))</formula>
    </cfRule>
  </conditionalFormatting>
  <conditionalFormatting sqref="A43:J43 L43:AD43">
    <cfRule type="expression" dxfId="12" priority="12">
      <formula>NOT(CELL("Protect",A43))</formula>
    </cfRule>
  </conditionalFormatting>
  <conditionalFormatting sqref="L49:AD49 A49:J49">
    <cfRule type="expression" dxfId="11" priority="10">
      <formula>NOT(CELL("Protect",A49))</formula>
    </cfRule>
  </conditionalFormatting>
  <conditionalFormatting sqref="A34:AD34">
    <cfRule type="expression" dxfId="10" priority="9">
      <formula>NOT(CELL("Protect",A34))</formula>
    </cfRule>
  </conditionalFormatting>
  <conditionalFormatting sqref="L36:AD36 A36:J36">
    <cfRule type="expression" dxfId="9" priority="7">
      <formula>NOT(CELL("Protect",A36))</formula>
    </cfRule>
  </conditionalFormatting>
  <conditionalFormatting sqref="A44:J44 L44:AD44">
    <cfRule type="expression" dxfId="8" priority="6">
      <formula>NOT(CELL("Protect",A44))</formula>
    </cfRule>
  </conditionalFormatting>
  <conditionalFormatting sqref="L42:AD42 A42:J42">
    <cfRule type="expression" dxfId="7" priority="5">
      <formula>NOT(CELL("Protect",A42))</formula>
    </cfRule>
  </conditionalFormatting>
  <conditionalFormatting sqref="A45:J45 L45:AD45">
    <cfRule type="expression" dxfId="6" priority="4">
      <formula>NOT(CELL("Protect",A45))</formula>
    </cfRule>
  </conditionalFormatting>
  <conditionalFormatting sqref="A51:J51 L51:AD51">
    <cfRule type="expression" dxfId="5" priority="3">
      <formula>NOT(CELL("Protect",A51))</formula>
    </cfRule>
  </conditionalFormatting>
  <conditionalFormatting sqref="A33:AD33">
    <cfRule type="expression" dxfId="4" priority="2">
      <formula>NOT(CELL("Protect",A33))</formula>
    </cfRule>
  </conditionalFormatting>
  <conditionalFormatting sqref="A41:J41 L41:AD41">
    <cfRule type="expression" dxfId="3" priority="1">
      <formula>NOT(CELL("Protect",A41))</formula>
    </cfRule>
  </conditionalFormatting>
  <hyperlinks>
    <hyperlink ref="J30:K31" r:id="rId1" location="page=3" display="Production Rate" xr:uid="{00000000-0004-0000-0100-000000000000}"/>
    <hyperlink ref="H56:J56" r:id="rId2" location="page=2" display="Probable Working Days" xr:uid="{00000000-0004-0000-0100-000001000000}"/>
  </hyperlinks>
  <pageMargins left="0.25" right="0.25" top="0.25" bottom="0.25" header="0" footer="0"/>
  <pageSetup scale="64" orientation="landscape"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73"/>
  <sheetViews>
    <sheetView showGridLines="0" zoomScale="80" zoomScaleNormal="80" zoomScalePageLayoutView="50" workbookViewId="0">
      <selection activeCell="B4" sqref="B4:C4"/>
    </sheetView>
  </sheetViews>
  <sheetFormatPr defaultColWidth="9.140625" defaultRowHeight="12.75" x14ac:dyDescent="0.2"/>
  <cols>
    <col min="1" max="1" width="17.5703125" style="4" customWidth="1"/>
    <col min="2" max="7" width="10.85546875" style="4" customWidth="1"/>
    <col min="8" max="8" width="10.7109375" style="4" customWidth="1"/>
    <col min="9" max="9" width="7" style="4" customWidth="1"/>
    <col min="10" max="10" width="6.28515625" style="6" customWidth="1"/>
    <col min="11" max="11" width="7" style="4" customWidth="1"/>
    <col min="12" max="12" width="3.7109375" style="4" customWidth="1"/>
    <col min="13" max="13" width="1.28515625" style="4" customWidth="1"/>
    <col min="14" max="14" width="3.7109375" style="4" customWidth="1"/>
    <col min="15" max="15" width="1.140625" style="4" customWidth="1"/>
    <col min="16" max="16" width="3.7109375" style="4" customWidth="1"/>
    <col min="17" max="17" width="1.28515625" style="4" customWidth="1"/>
    <col min="18" max="18" width="3.7109375" style="4" customWidth="1"/>
    <col min="19" max="19" width="1.28515625" style="4" customWidth="1"/>
    <col min="20" max="20" width="3.7109375" style="4" customWidth="1"/>
    <col min="21" max="30" width="6.7109375" style="4" customWidth="1"/>
    <col min="31" max="31" width="8.28515625" style="4" customWidth="1"/>
    <col min="32" max="32" width="7.85546875" style="4" customWidth="1"/>
    <col min="33" max="33" width="8.28515625" style="4" hidden="1" customWidth="1"/>
    <col min="34" max="37" width="9.140625" style="4" hidden="1" customWidth="1"/>
    <col min="38" max="16384" width="9.140625" style="4"/>
  </cols>
  <sheetData>
    <row r="1" spans="1:36" ht="22.5" customHeight="1" x14ac:dyDescent="0.4">
      <c r="A1" s="100" t="s">
        <v>78</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row>
    <row r="2" spans="1:36" ht="10.5" customHeight="1" x14ac:dyDescent="0.2">
      <c r="A2" s="101" t="s">
        <v>105</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6" ht="2.25" customHeight="1" x14ac:dyDescent="0.2">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row>
    <row r="4" spans="1:36" x14ac:dyDescent="0.2">
      <c r="A4" s="5" t="s">
        <v>77</v>
      </c>
      <c r="B4" s="130" t="s">
        <v>76</v>
      </c>
      <c r="C4" s="130"/>
      <c r="E4" s="5" t="s">
        <v>75</v>
      </c>
      <c r="F4" s="130" t="s">
        <v>74</v>
      </c>
      <c r="G4" s="130"/>
      <c r="H4" s="6"/>
      <c r="J4" s="5" t="s">
        <v>73</v>
      </c>
      <c r="K4" s="130" t="s">
        <v>72</v>
      </c>
      <c r="L4" s="130"/>
      <c r="M4" s="130"/>
      <c r="N4" s="130"/>
      <c r="O4" s="130"/>
      <c r="P4" s="130"/>
      <c r="Q4" s="130"/>
      <c r="R4" s="130"/>
      <c r="S4" s="130"/>
      <c r="T4" s="130"/>
      <c r="U4" s="130"/>
      <c r="V4" s="130"/>
      <c r="AA4" s="5" t="s">
        <v>71</v>
      </c>
      <c r="AB4" s="131">
        <v>38335</v>
      </c>
      <c r="AC4" s="131"/>
      <c r="AD4" s="131"/>
    </row>
    <row r="5" spans="1:36" x14ac:dyDescent="0.2">
      <c r="A5" s="5" t="s">
        <v>70</v>
      </c>
      <c r="B5" s="130" t="s">
        <v>69</v>
      </c>
      <c r="C5" s="130"/>
      <c r="E5" s="5" t="s">
        <v>68</v>
      </c>
      <c r="F5" s="130" t="s">
        <v>67</v>
      </c>
      <c r="G5" s="130"/>
      <c r="J5" s="5" t="s">
        <v>66</v>
      </c>
      <c r="K5" s="130" t="s">
        <v>65</v>
      </c>
      <c r="L5" s="130"/>
      <c r="M5" s="130"/>
      <c r="N5" s="130"/>
      <c r="O5" s="130"/>
      <c r="P5" s="130"/>
      <c r="Q5" s="130"/>
      <c r="R5" s="130"/>
      <c r="S5" s="130"/>
      <c r="T5" s="130"/>
      <c r="U5" s="130"/>
      <c r="V5" s="130"/>
      <c r="AA5" s="5" t="s">
        <v>64</v>
      </c>
      <c r="AB5" s="131">
        <v>38425</v>
      </c>
      <c r="AC5" s="131"/>
      <c r="AD5" s="131"/>
    </row>
    <row r="15" spans="1:36" x14ac:dyDescent="0.2">
      <c r="AJ15" s="7"/>
    </row>
    <row r="24" spans="1:37" x14ac:dyDescent="0.2">
      <c r="AI24" s="8"/>
    </row>
    <row r="27" spans="1:37" ht="12.75" customHeight="1" x14ac:dyDescent="0.3">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row>
    <row r="28" spans="1:37" ht="12.75" customHeight="1" x14ac:dyDescent="0.3">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row>
    <row r="29" spans="1:37" ht="20.25" x14ac:dyDescent="0.3">
      <c r="A29" s="115" t="s">
        <v>63</v>
      </c>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row>
    <row r="30" spans="1:37" ht="15" customHeight="1" x14ac:dyDescent="0.2">
      <c r="A30" s="103" t="s">
        <v>62</v>
      </c>
      <c r="B30" s="104"/>
      <c r="C30" s="107" t="s">
        <v>61</v>
      </c>
      <c r="D30" s="108"/>
      <c r="E30" s="108"/>
      <c r="F30" s="108"/>
      <c r="G30" s="108"/>
      <c r="H30" s="109" t="s">
        <v>60</v>
      </c>
      <c r="I30" s="111" t="s">
        <v>59</v>
      </c>
      <c r="J30" s="122" t="s">
        <v>84</v>
      </c>
      <c r="K30" s="123"/>
      <c r="L30" s="116" t="s">
        <v>58</v>
      </c>
      <c r="M30" s="117"/>
      <c r="N30" s="117"/>
      <c r="O30" s="117"/>
      <c r="P30" s="117"/>
      <c r="Q30" s="117"/>
      <c r="R30" s="117"/>
      <c r="S30" s="117"/>
      <c r="T30" s="118"/>
      <c r="U30" s="132" t="s">
        <v>57</v>
      </c>
      <c r="V30" s="133"/>
      <c r="W30" s="132" t="s">
        <v>56</v>
      </c>
      <c r="X30" s="133"/>
      <c r="Y30" s="132" t="s">
        <v>55</v>
      </c>
      <c r="Z30" s="133"/>
      <c r="AA30" s="132" t="s">
        <v>54</v>
      </c>
      <c r="AB30" s="133"/>
      <c r="AC30" s="132" t="s">
        <v>53</v>
      </c>
      <c r="AD30" s="133"/>
      <c r="AJ30" s="7"/>
    </row>
    <row r="31" spans="1:37" ht="16.5" customHeight="1" x14ac:dyDescent="0.2">
      <c r="A31" s="105"/>
      <c r="B31" s="106"/>
      <c r="C31" s="9" t="str">
        <f>U30</f>
        <v>Stage 1</v>
      </c>
      <c r="D31" s="9" t="str">
        <f>W30</f>
        <v>Stage 2</v>
      </c>
      <c r="E31" s="9" t="str">
        <f>Y30</f>
        <v>Stage 3</v>
      </c>
      <c r="F31" s="9" t="str">
        <f>AA30</f>
        <v>Stage 4</v>
      </c>
      <c r="G31" s="10" t="str">
        <f>AC30</f>
        <v>Stage 5</v>
      </c>
      <c r="H31" s="110"/>
      <c r="I31" s="112"/>
      <c r="J31" s="124"/>
      <c r="K31" s="125"/>
      <c r="L31" s="119"/>
      <c r="M31" s="120"/>
      <c r="N31" s="120"/>
      <c r="O31" s="120"/>
      <c r="P31" s="120"/>
      <c r="Q31" s="120"/>
      <c r="R31" s="120"/>
      <c r="S31" s="120"/>
      <c r="T31" s="121"/>
      <c r="U31" s="11" t="s">
        <v>18</v>
      </c>
      <c r="V31" s="12" t="s">
        <v>17</v>
      </c>
      <c r="W31" s="13" t="s">
        <v>18</v>
      </c>
      <c r="X31" s="14" t="s">
        <v>17</v>
      </c>
      <c r="Y31" s="13" t="s">
        <v>18</v>
      </c>
      <c r="Z31" s="15" t="s">
        <v>17</v>
      </c>
      <c r="AA31" s="13" t="s">
        <v>18</v>
      </c>
      <c r="AB31" s="15" t="s">
        <v>17</v>
      </c>
      <c r="AC31" s="13" t="s">
        <v>18</v>
      </c>
      <c r="AD31" s="15" t="s">
        <v>17</v>
      </c>
      <c r="AG31" s="4" t="s">
        <v>52</v>
      </c>
      <c r="AH31" s="51" t="s">
        <v>51</v>
      </c>
      <c r="AI31" s="51" t="s">
        <v>50</v>
      </c>
      <c r="AJ31" s="51" t="s">
        <v>49</v>
      </c>
      <c r="AK31" s="4" t="s">
        <v>48</v>
      </c>
    </row>
    <row r="32" spans="1:37" x14ac:dyDescent="0.2">
      <c r="A32" s="134" t="s">
        <v>47</v>
      </c>
      <c r="B32" s="135"/>
      <c r="C32" s="52">
        <v>3</v>
      </c>
      <c r="D32" s="52">
        <v>1</v>
      </c>
      <c r="E32" s="52">
        <v>3</v>
      </c>
      <c r="F32" s="53">
        <v>1</v>
      </c>
      <c r="G32" s="52"/>
      <c r="H32" s="19">
        <f t="shared" ref="H32:H51" si="0">IF(AND(ISBLANK(C32),ISBLANK(D32),ISBLANK(E32),ISBLANK(F32),ISBLANK(G32)),"",SUM(C32:G32))</f>
        <v>8</v>
      </c>
      <c r="I32" s="55" t="s">
        <v>21</v>
      </c>
      <c r="J32" s="136">
        <v>1</v>
      </c>
      <c r="K32" s="137"/>
      <c r="L32" s="21">
        <f>IF(ISBLANK(C32),"",ROUNDUP(C32/$J32,0))</f>
        <v>3</v>
      </c>
      <c r="M32" s="22" t="s">
        <v>23</v>
      </c>
      <c r="N32" s="21">
        <f>IF(ISBLANK(D32),"",ROUNDUP(D32/$J32,0))</f>
        <v>1</v>
      </c>
      <c r="O32" s="22" t="s">
        <v>23</v>
      </c>
      <c r="P32" s="21">
        <f>IF(ISBLANK(E32),"",ROUNDUP(E32/$J32,0))</f>
        <v>3</v>
      </c>
      <c r="Q32" s="22" t="s">
        <v>23</v>
      </c>
      <c r="R32" s="21">
        <f>IF(ISBLANK(F32),"",ROUNDUP(F32/$J32,0))</f>
        <v>1</v>
      </c>
      <c r="S32" s="22" t="s">
        <v>23</v>
      </c>
      <c r="T32" s="21" t="str">
        <f>IF(ISBLANK(G32),"",ROUNDUP(G32/$J32,0))</f>
        <v/>
      </c>
      <c r="U32" s="58">
        <v>0</v>
      </c>
      <c r="V32" s="24">
        <f t="shared" ref="V32:V51" si="1">IF(U32&lt;&gt;"",U32+L32,"")</f>
        <v>3</v>
      </c>
      <c r="W32" s="59">
        <f>V33</f>
        <v>11</v>
      </c>
      <c r="X32" s="26">
        <f t="shared" ref="X32:X51" si="2">IF(ISBLANK(W32),"",W32+N32)</f>
        <v>12</v>
      </c>
      <c r="Y32" s="59">
        <f>X48</f>
        <v>68</v>
      </c>
      <c r="Z32" s="26">
        <f t="shared" ref="Z32:Z51" si="3">IF(ISBLANK(Y32),"",Y32+P32)</f>
        <v>71</v>
      </c>
      <c r="AA32" s="59">
        <f>Z33</f>
        <v>88</v>
      </c>
      <c r="AB32" s="26">
        <f t="shared" ref="AB32:AB51" si="4">IF(ISBLANK(AA32),"",AA32+R32)</f>
        <v>89</v>
      </c>
      <c r="AC32" s="59"/>
      <c r="AD32" s="26" t="str">
        <f t="shared" ref="AD32:AD51" si="5">IF(ISBLANK(AC32),"",AC32+T32)</f>
        <v/>
      </c>
      <c r="AE32" s="4" t="s">
        <v>46</v>
      </c>
      <c r="AG32" s="4">
        <f t="shared" ref="AG32:AG51" si="6">U32</f>
        <v>0</v>
      </c>
      <c r="AH32" s="4">
        <f t="shared" ref="AH32:AH51" si="7">IF(W32&gt;0,IF(V32="",W32,W32-V32),0)</f>
        <v>8</v>
      </c>
      <c r="AI32" s="4">
        <f t="shared" ref="AI32:AI51" si="8">IF(Y32&gt;0,IF(X32="",IF(V32&gt;0,Y32-V32,Y32),Y32-X32),0)</f>
        <v>56</v>
      </c>
      <c r="AJ32" s="4">
        <f t="shared" ref="AJ32:AJ51" si="9">IF(AA32&gt;0,IF(Z32="",IF(X32="",IF(V32="",AA32,AA32-V32),AA32-X32),AA32-Z32),0)</f>
        <v>17</v>
      </c>
      <c r="AK32" s="4">
        <f t="shared" ref="AK32:AK51" si="10">IF(AC32&gt;0,IF(AB32="",IF(Z32="",IF(X32="",IF(V32="",AC32,AC32-V32),AC32-X32),AC32-Z32),AC32-AB32),0)</f>
        <v>0</v>
      </c>
    </row>
    <row r="33" spans="1:37" x14ac:dyDescent="0.2">
      <c r="A33" s="138" t="s">
        <v>45</v>
      </c>
      <c r="B33" s="139"/>
      <c r="C33" s="52">
        <v>7700</v>
      </c>
      <c r="D33" s="52"/>
      <c r="E33" s="52">
        <v>7250</v>
      </c>
      <c r="F33" s="53"/>
      <c r="G33" s="54"/>
      <c r="H33" s="19">
        <f t="shared" si="0"/>
        <v>14950</v>
      </c>
      <c r="I33" s="55" t="s">
        <v>24</v>
      </c>
      <c r="J33" s="136">
        <v>1000</v>
      </c>
      <c r="K33" s="137"/>
      <c r="L33" s="21">
        <f t="shared" ref="L33:L51" si="11">IF(ISBLANK(C33),"",ROUNDUP(C33/$J33,0))</f>
        <v>8</v>
      </c>
      <c r="M33" s="22" t="s">
        <v>23</v>
      </c>
      <c r="N33" s="21" t="str">
        <f t="shared" ref="N33:N51" si="12">IF(ISBLANK(D33),"",ROUNDUP(D33/$J33,0))</f>
        <v/>
      </c>
      <c r="O33" s="22" t="s">
        <v>23</v>
      </c>
      <c r="P33" s="21">
        <f t="shared" ref="P33:P51" si="13">IF(ISBLANK(E33),"",ROUNDUP(E33/$J33,0))</f>
        <v>8</v>
      </c>
      <c r="Q33" s="22" t="s">
        <v>23</v>
      </c>
      <c r="R33" s="21" t="str">
        <f t="shared" ref="R33:R51" si="14">IF(ISBLANK(F33),"",ROUNDUP(F33/$J33,0))</f>
        <v/>
      </c>
      <c r="S33" s="22" t="s">
        <v>23</v>
      </c>
      <c r="T33" s="21" t="str">
        <f t="shared" ref="T33:T51" si="15">IF(ISBLANK(G33),"",ROUNDUP(G33/$J33,0))</f>
        <v/>
      </c>
      <c r="U33" s="58">
        <f>V32</f>
        <v>3</v>
      </c>
      <c r="V33" s="24">
        <f t="shared" si="1"/>
        <v>11</v>
      </c>
      <c r="W33" s="59"/>
      <c r="X33" s="26" t="str">
        <f t="shared" si="2"/>
        <v/>
      </c>
      <c r="Y33" s="59">
        <f>Z39</f>
        <v>80</v>
      </c>
      <c r="Z33" s="26">
        <f t="shared" si="3"/>
        <v>88</v>
      </c>
      <c r="AA33" s="59"/>
      <c r="AB33" s="26" t="str">
        <f t="shared" si="4"/>
        <v/>
      </c>
      <c r="AC33" s="59"/>
      <c r="AD33" s="26" t="str">
        <f t="shared" si="5"/>
        <v/>
      </c>
      <c r="AG33" s="4">
        <f t="shared" si="6"/>
        <v>3</v>
      </c>
      <c r="AH33" s="4">
        <f t="shared" si="7"/>
        <v>0</v>
      </c>
      <c r="AI33" s="4">
        <f t="shared" si="8"/>
        <v>69</v>
      </c>
      <c r="AJ33" s="4">
        <f t="shared" si="9"/>
        <v>0</v>
      </c>
      <c r="AK33" s="4">
        <f t="shared" si="10"/>
        <v>0</v>
      </c>
    </row>
    <row r="34" spans="1:37" x14ac:dyDescent="0.2">
      <c r="A34" s="138" t="s">
        <v>44</v>
      </c>
      <c r="B34" s="139"/>
      <c r="C34" s="52"/>
      <c r="D34" s="52">
        <v>34000</v>
      </c>
      <c r="E34" s="52">
        <v>2000</v>
      </c>
      <c r="F34" s="53">
        <v>34000</v>
      </c>
      <c r="G34" s="54"/>
      <c r="H34" s="19">
        <f t="shared" si="0"/>
        <v>70000</v>
      </c>
      <c r="I34" s="55" t="s">
        <v>24</v>
      </c>
      <c r="J34" s="136">
        <v>4000</v>
      </c>
      <c r="K34" s="137"/>
      <c r="L34" s="21" t="str">
        <f t="shared" si="11"/>
        <v/>
      </c>
      <c r="M34" s="22" t="s">
        <v>23</v>
      </c>
      <c r="N34" s="21">
        <f t="shared" si="12"/>
        <v>9</v>
      </c>
      <c r="O34" s="22" t="s">
        <v>23</v>
      </c>
      <c r="P34" s="21">
        <f t="shared" si="13"/>
        <v>1</v>
      </c>
      <c r="Q34" s="22" t="s">
        <v>23</v>
      </c>
      <c r="R34" s="21">
        <f t="shared" si="14"/>
        <v>9</v>
      </c>
      <c r="S34" s="22" t="s">
        <v>23</v>
      </c>
      <c r="T34" s="21" t="str">
        <f t="shared" si="15"/>
        <v/>
      </c>
      <c r="U34" s="58"/>
      <c r="V34" s="24" t="str">
        <f t="shared" si="1"/>
        <v/>
      </c>
      <c r="W34" s="59">
        <f>X32</f>
        <v>12</v>
      </c>
      <c r="X34" s="26">
        <f t="shared" si="2"/>
        <v>21</v>
      </c>
      <c r="Y34" s="59">
        <f>Z32-1</f>
        <v>70</v>
      </c>
      <c r="Z34" s="26">
        <f t="shared" si="3"/>
        <v>71</v>
      </c>
      <c r="AA34" s="59">
        <f>AB32</f>
        <v>89</v>
      </c>
      <c r="AB34" s="26">
        <f t="shared" si="4"/>
        <v>98</v>
      </c>
      <c r="AC34" s="59"/>
      <c r="AD34" s="26" t="str">
        <f t="shared" si="5"/>
        <v/>
      </c>
      <c r="AG34" s="4">
        <f t="shared" si="6"/>
        <v>0</v>
      </c>
      <c r="AH34" s="4">
        <f t="shared" si="7"/>
        <v>12</v>
      </c>
      <c r="AI34" s="4">
        <f t="shared" si="8"/>
        <v>49</v>
      </c>
      <c r="AJ34" s="4">
        <f t="shared" si="9"/>
        <v>18</v>
      </c>
      <c r="AK34" s="4">
        <f t="shared" si="10"/>
        <v>0</v>
      </c>
    </row>
    <row r="35" spans="1:37" x14ac:dyDescent="0.2">
      <c r="A35" s="138" t="s">
        <v>43</v>
      </c>
      <c r="B35" s="139"/>
      <c r="C35" s="52">
        <v>500</v>
      </c>
      <c r="D35" s="52">
        <v>1550</v>
      </c>
      <c r="E35" s="52">
        <v>150</v>
      </c>
      <c r="F35" s="53">
        <v>500</v>
      </c>
      <c r="G35" s="54"/>
      <c r="H35" s="19">
        <f t="shared" si="0"/>
        <v>2700</v>
      </c>
      <c r="I35" s="55" t="s">
        <v>29</v>
      </c>
      <c r="J35" s="136">
        <v>400</v>
      </c>
      <c r="K35" s="137"/>
      <c r="L35" s="21">
        <f t="shared" si="11"/>
        <v>2</v>
      </c>
      <c r="M35" s="22" t="s">
        <v>23</v>
      </c>
      <c r="N35" s="21">
        <f t="shared" si="12"/>
        <v>4</v>
      </c>
      <c r="O35" s="22" t="s">
        <v>23</v>
      </c>
      <c r="P35" s="21">
        <f t="shared" si="13"/>
        <v>1</v>
      </c>
      <c r="Q35" s="22" t="s">
        <v>23</v>
      </c>
      <c r="R35" s="21">
        <f t="shared" si="14"/>
        <v>2</v>
      </c>
      <c r="S35" s="22" t="s">
        <v>23</v>
      </c>
      <c r="T35" s="21" t="str">
        <f t="shared" si="15"/>
        <v/>
      </c>
      <c r="U35" s="58">
        <v>3</v>
      </c>
      <c r="V35" s="24">
        <f t="shared" si="1"/>
        <v>5</v>
      </c>
      <c r="W35" s="59">
        <f>X32+2</f>
        <v>14</v>
      </c>
      <c r="X35" s="26">
        <f t="shared" si="2"/>
        <v>18</v>
      </c>
      <c r="Y35" s="59">
        <f>Z34</f>
        <v>71</v>
      </c>
      <c r="Z35" s="26">
        <f t="shared" si="3"/>
        <v>72</v>
      </c>
      <c r="AA35" s="59">
        <f>AB34-7</f>
        <v>91</v>
      </c>
      <c r="AB35" s="26">
        <f t="shared" si="4"/>
        <v>93</v>
      </c>
      <c r="AC35" s="59"/>
      <c r="AD35" s="26" t="str">
        <f t="shared" si="5"/>
        <v/>
      </c>
      <c r="AG35" s="4">
        <f t="shared" si="6"/>
        <v>3</v>
      </c>
      <c r="AH35" s="4">
        <f t="shared" si="7"/>
        <v>9</v>
      </c>
      <c r="AI35" s="4">
        <f t="shared" si="8"/>
        <v>53</v>
      </c>
      <c r="AJ35" s="4">
        <f t="shared" si="9"/>
        <v>19</v>
      </c>
      <c r="AK35" s="4">
        <f t="shared" si="10"/>
        <v>0</v>
      </c>
    </row>
    <row r="36" spans="1:37" x14ac:dyDescent="0.2">
      <c r="A36" s="138" t="s">
        <v>42</v>
      </c>
      <c r="B36" s="139"/>
      <c r="C36" s="52"/>
      <c r="D36" s="52">
        <v>8</v>
      </c>
      <c r="E36" s="52"/>
      <c r="F36" s="53">
        <v>8</v>
      </c>
      <c r="G36" s="54"/>
      <c r="H36" s="19">
        <f t="shared" si="0"/>
        <v>16</v>
      </c>
      <c r="I36" s="55" t="s">
        <v>38</v>
      </c>
      <c r="J36" s="136">
        <v>7</v>
      </c>
      <c r="K36" s="137"/>
      <c r="L36" s="21" t="str">
        <f t="shared" si="11"/>
        <v/>
      </c>
      <c r="M36" s="22" t="s">
        <v>23</v>
      </c>
      <c r="N36" s="21">
        <f t="shared" si="12"/>
        <v>2</v>
      </c>
      <c r="O36" s="22" t="s">
        <v>23</v>
      </c>
      <c r="P36" s="21" t="str">
        <f t="shared" si="13"/>
        <v/>
      </c>
      <c r="Q36" s="22" t="s">
        <v>23</v>
      </c>
      <c r="R36" s="21">
        <f t="shared" si="14"/>
        <v>2</v>
      </c>
      <c r="S36" s="22" t="s">
        <v>23</v>
      </c>
      <c r="T36" s="21" t="str">
        <f t="shared" si="15"/>
        <v/>
      </c>
      <c r="U36" s="58"/>
      <c r="V36" s="24" t="str">
        <f t="shared" si="1"/>
        <v/>
      </c>
      <c r="W36" s="59">
        <f>X35</f>
        <v>18</v>
      </c>
      <c r="X36" s="26">
        <f t="shared" si="2"/>
        <v>20</v>
      </c>
      <c r="Y36" s="59"/>
      <c r="Z36" s="26" t="str">
        <f t="shared" si="3"/>
        <v/>
      </c>
      <c r="AA36" s="59">
        <f>AB35</f>
        <v>93</v>
      </c>
      <c r="AB36" s="26">
        <f t="shared" si="4"/>
        <v>95</v>
      </c>
      <c r="AC36" s="59"/>
      <c r="AD36" s="26" t="str">
        <f t="shared" si="5"/>
        <v/>
      </c>
      <c r="AG36" s="4">
        <f t="shared" si="6"/>
        <v>0</v>
      </c>
      <c r="AH36" s="4">
        <f t="shared" si="7"/>
        <v>18</v>
      </c>
      <c r="AI36" s="4">
        <f t="shared" si="8"/>
        <v>0</v>
      </c>
      <c r="AJ36" s="4">
        <f t="shared" si="9"/>
        <v>73</v>
      </c>
      <c r="AK36" s="4">
        <f t="shared" si="10"/>
        <v>0</v>
      </c>
    </row>
    <row r="37" spans="1:37" x14ac:dyDescent="0.2">
      <c r="A37" s="138" t="s">
        <v>41</v>
      </c>
      <c r="B37" s="139"/>
      <c r="C37" s="52"/>
      <c r="D37" s="52">
        <v>6800</v>
      </c>
      <c r="E37" s="52">
        <v>600</v>
      </c>
      <c r="F37" s="53">
        <v>2900</v>
      </c>
      <c r="G37" s="54"/>
      <c r="H37" s="19">
        <f t="shared" si="0"/>
        <v>10300</v>
      </c>
      <c r="I37" s="55" t="s">
        <v>29</v>
      </c>
      <c r="J37" s="136">
        <v>200</v>
      </c>
      <c r="K37" s="137"/>
      <c r="L37" s="21" t="str">
        <f t="shared" si="11"/>
        <v/>
      </c>
      <c r="M37" s="22" t="s">
        <v>23</v>
      </c>
      <c r="N37" s="21">
        <f t="shared" si="12"/>
        <v>34</v>
      </c>
      <c r="O37" s="22" t="s">
        <v>23</v>
      </c>
      <c r="P37" s="21">
        <f t="shared" si="13"/>
        <v>3</v>
      </c>
      <c r="Q37" s="22" t="s">
        <v>23</v>
      </c>
      <c r="R37" s="21">
        <f t="shared" si="14"/>
        <v>15</v>
      </c>
      <c r="S37" s="22" t="s">
        <v>23</v>
      </c>
      <c r="T37" s="21" t="str">
        <f t="shared" si="15"/>
        <v/>
      </c>
      <c r="U37" s="58"/>
      <c r="V37" s="24" t="str">
        <f t="shared" si="1"/>
        <v/>
      </c>
      <c r="W37" s="59">
        <f>X34-8</f>
        <v>13</v>
      </c>
      <c r="X37" s="26">
        <f t="shared" si="2"/>
        <v>47</v>
      </c>
      <c r="Y37" s="59">
        <f>Z35</f>
        <v>72</v>
      </c>
      <c r="Z37" s="26">
        <f t="shared" si="3"/>
        <v>75</v>
      </c>
      <c r="AA37" s="59">
        <f>AB36-2</f>
        <v>93</v>
      </c>
      <c r="AB37" s="26">
        <f t="shared" si="4"/>
        <v>108</v>
      </c>
      <c r="AC37" s="59"/>
      <c r="AD37" s="26" t="str">
        <f t="shared" si="5"/>
        <v/>
      </c>
      <c r="AG37" s="4">
        <f t="shared" si="6"/>
        <v>0</v>
      </c>
      <c r="AH37" s="4">
        <f t="shared" si="7"/>
        <v>13</v>
      </c>
      <c r="AI37" s="4">
        <f t="shared" si="8"/>
        <v>25</v>
      </c>
      <c r="AJ37" s="4">
        <f t="shared" si="9"/>
        <v>18</v>
      </c>
      <c r="AK37" s="4">
        <f t="shared" si="10"/>
        <v>0</v>
      </c>
    </row>
    <row r="38" spans="1:37" x14ac:dyDescent="0.2">
      <c r="A38" s="138" t="s">
        <v>40</v>
      </c>
      <c r="B38" s="139"/>
      <c r="C38" s="52"/>
      <c r="D38" s="52">
        <v>4000</v>
      </c>
      <c r="E38" s="52">
        <v>650</v>
      </c>
      <c r="F38" s="53">
        <v>4000</v>
      </c>
      <c r="G38" s="54"/>
      <c r="H38" s="19">
        <f t="shared" si="0"/>
        <v>8650</v>
      </c>
      <c r="I38" s="55" t="s">
        <v>29</v>
      </c>
      <c r="J38" s="136">
        <v>400</v>
      </c>
      <c r="K38" s="137"/>
      <c r="L38" s="21" t="str">
        <f t="shared" si="11"/>
        <v/>
      </c>
      <c r="M38" s="22" t="s">
        <v>23</v>
      </c>
      <c r="N38" s="21">
        <f t="shared" si="12"/>
        <v>10</v>
      </c>
      <c r="O38" s="22" t="s">
        <v>23</v>
      </c>
      <c r="P38" s="21">
        <f t="shared" si="13"/>
        <v>2</v>
      </c>
      <c r="Q38" s="22" t="s">
        <v>23</v>
      </c>
      <c r="R38" s="21">
        <f t="shared" si="14"/>
        <v>10</v>
      </c>
      <c r="S38" s="22" t="s">
        <v>23</v>
      </c>
      <c r="T38" s="21" t="str">
        <f t="shared" si="15"/>
        <v/>
      </c>
      <c r="U38" s="58"/>
      <c r="V38" s="24" t="str">
        <f t="shared" si="1"/>
        <v/>
      </c>
      <c r="W38" s="59">
        <f>X37-15</f>
        <v>32</v>
      </c>
      <c r="X38" s="26">
        <f t="shared" si="2"/>
        <v>42</v>
      </c>
      <c r="Y38" s="59">
        <f>Z37</f>
        <v>75</v>
      </c>
      <c r="Z38" s="26">
        <f t="shared" si="3"/>
        <v>77</v>
      </c>
      <c r="AA38" s="59">
        <f>AB37-13</f>
        <v>95</v>
      </c>
      <c r="AB38" s="26">
        <f t="shared" si="4"/>
        <v>105</v>
      </c>
      <c r="AC38" s="59"/>
      <c r="AD38" s="26" t="str">
        <f t="shared" si="5"/>
        <v/>
      </c>
      <c r="AG38" s="4">
        <f t="shared" si="6"/>
        <v>0</v>
      </c>
      <c r="AH38" s="4">
        <f t="shared" si="7"/>
        <v>32</v>
      </c>
      <c r="AI38" s="4">
        <f t="shared" si="8"/>
        <v>33</v>
      </c>
      <c r="AJ38" s="4">
        <f t="shared" si="9"/>
        <v>18</v>
      </c>
      <c r="AK38" s="4">
        <f t="shared" si="10"/>
        <v>0</v>
      </c>
    </row>
    <row r="39" spans="1:37" x14ac:dyDescent="0.2">
      <c r="A39" s="138" t="s">
        <v>39</v>
      </c>
      <c r="B39" s="139"/>
      <c r="C39" s="52"/>
      <c r="D39" s="52">
        <v>72</v>
      </c>
      <c r="E39" s="52">
        <v>23</v>
      </c>
      <c r="F39" s="53">
        <v>93</v>
      </c>
      <c r="G39" s="54"/>
      <c r="H39" s="19">
        <f t="shared" si="0"/>
        <v>188</v>
      </c>
      <c r="I39" s="55" t="s">
        <v>38</v>
      </c>
      <c r="J39" s="136">
        <v>10</v>
      </c>
      <c r="K39" s="137"/>
      <c r="L39" s="21" t="str">
        <f t="shared" si="11"/>
        <v/>
      </c>
      <c r="M39" s="22" t="s">
        <v>23</v>
      </c>
      <c r="N39" s="21">
        <f t="shared" si="12"/>
        <v>8</v>
      </c>
      <c r="O39" s="22" t="s">
        <v>23</v>
      </c>
      <c r="P39" s="21">
        <f t="shared" si="13"/>
        <v>3</v>
      </c>
      <c r="Q39" s="22" t="s">
        <v>23</v>
      </c>
      <c r="R39" s="21">
        <f t="shared" si="14"/>
        <v>10</v>
      </c>
      <c r="S39" s="22" t="s">
        <v>23</v>
      </c>
      <c r="T39" s="21" t="str">
        <f t="shared" si="15"/>
        <v/>
      </c>
      <c r="U39" s="58"/>
      <c r="V39" s="24" t="str">
        <f t="shared" si="1"/>
        <v/>
      </c>
      <c r="W39" s="59">
        <f>X38</f>
        <v>42</v>
      </c>
      <c r="X39" s="26">
        <f t="shared" si="2"/>
        <v>50</v>
      </c>
      <c r="Y39" s="59">
        <f>Z38</f>
        <v>77</v>
      </c>
      <c r="Z39" s="26">
        <f t="shared" si="3"/>
        <v>80</v>
      </c>
      <c r="AA39" s="59">
        <f>AB38</f>
        <v>105</v>
      </c>
      <c r="AB39" s="26">
        <f t="shared" si="4"/>
        <v>115</v>
      </c>
      <c r="AC39" s="59"/>
      <c r="AD39" s="26" t="str">
        <f t="shared" si="5"/>
        <v/>
      </c>
      <c r="AG39" s="4">
        <f t="shared" si="6"/>
        <v>0</v>
      </c>
      <c r="AH39" s="4">
        <f t="shared" si="7"/>
        <v>42</v>
      </c>
      <c r="AI39" s="4">
        <f t="shared" si="8"/>
        <v>27</v>
      </c>
      <c r="AJ39" s="4">
        <f t="shared" si="9"/>
        <v>25</v>
      </c>
      <c r="AK39" s="4">
        <f t="shared" si="10"/>
        <v>0</v>
      </c>
    </row>
    <row r="40" spans="1:37" x14ac:dyDescent="0.2">
      <c r="A40" s="138" t="s">
        <v>37</v>
      </c>
      <c r="B40" s="139"/>
      <c r="C40" s="52"/>
      <c r="D40" s="52">
        <v>23</v>
      </c>
      <c r="E40" s="52">
        <v>20</v>
      </c>
      <c r="F40" s="53">
        <v>18</v>
      </c>
      <c r="G40" s="54"/>
      <c r="H40" s="19">
        <f t="shared" si="0"/>
        <v>61</v>
      </c>
      <c r="I40" s="55" t="s">
        <v>21</v>
      </c>
      <c r="J40" s="136">
        <v>1</v>
      </c>
      <c r="K40" s="137"/>
      <c r="L40" s="21" t="str">
        <f t="shared" si="11"/>
        <v/>
      </c>
      <c r="M40" s="22" t="s">
        <v>23</v>
      </c>
      <c r="N40" s="21">
        <f t="shared" si="12"/>
        <v>23</v>
      </c>
      <c r="O40" s="22" t="s">
        <v>23</v>
      </c>
      <c r="P40" s="21">
        <f t="shared" si="13"/>
        <v>20</v>
      </c>
      <c r="Q40" s="22" t="s">
        <v>23</v>
      </c>
      <c r="R40" s="21">
        <f t="shared" si="14"/>
        <v>18</v>
      </c>
      <c r="S40" s="22" t="s">
        <v>23</v>
      </c>
      <c r="T40" s="21" t="str">
        <f t="shared" si="15"/>
        <v/>
      </c>
      <c r="U40" s="58"/>
      <c r="V40" s="24" t="str">
        <f t="shared" si="1"/>
        <v/>
      </c>
      <c r="W40" s="59">
        <v>45</v>
      </c>
      <c r="X40" s="26">
        <f t="shared" si="2"/>
        <v>68</v>
      </c>
      <c r="Y40" s="59">
        <f>X40</f>
        <v>68</v>
      </c>
      <c r="Z40" s="26">
        <f t="shared" si="3"/>
        <v>88</v>
      </c>
      <c r="AA40" s="59">
        <f>Z40</f>
        <v>88</v>
      </c>
      <c r="AB40" s="26">
        <f t="shared" si="4"/>
        <v>106</v>
      </c>
      <c r="AC40" s="59"/>
      <c r="AD40" s="26" t="str">
        <f t="shared" si="5"/>
        <v/>
      </c>
      <c r="AG40" s="4">
        <f t="shared" si="6"/>
        <v>0</v>
      </c>
      <c r="AH40" s="4">
        <f t="shared" si="7"/>
        <v>45</v>
      </c>
      <c r="AI40" s="4">
        <f t="shared" si="8"/>
        <v>0</v>
      </c>
      <c r="AJ40" s="4">
        <f t="shared" si="9"/>
        <v>0</v>
      </c>
      <c r="AK40" s="4">
        <f t="shared" si="10"/>
        <v>0</v>
      </c>
    </row>
    <row r="41" spans="1:37" x14ac:dyDescent="0.2">
      <c r="A41" s="138" t="s">
        <v>36</v>
      </c>
      <c r="B41" s="139"/>
      <c r="C41" s="52"/>
      <c r="D41" s="52">
        <v>42000</v>
      </c>
      <c r="E41" s="52"/>
      <c r="F41" s="53">
        <v>41000</v>
      </c>
      <c r="G41" s="54">
        <v>5000</v>
      </c>
      <c r="H41" s="19">
        <f t="shared" si="0"/>
        <v>88000</v>
      </c>
      <c r="I41" s="55" t="s">
        <v>35</v>
      </c>
      <c r="J41" s="136">
        <v>2000</v>
      </c>
      <c r="K41" s="137"/>
      <c r="L41" s="21" t="str">
        <f t="shared" si="11"/>
        <v/>
      </c>
      <c r="M41" s="22" t="s">
        <v>23</v>
      </c>
      <c r="N41" s="21">
        <f t="shared" si="12"/>
        <v>21</v>
      </c>
      <c r="O41" s="22" t="s">
        <v>23</v>
      </c>
      <c r="P41" s="21" t="str">
        <f t="shared" si="13"/>
        <v/>
      </c>
      <c r="Q41" s="22" t="s">
        <v>23</v>
      </c>
      <c r="R41" s="21">
        <f t="shared" si="14"/>
        <v>21</v>
      </c>
      <c r="S41" s="22" t="s">
        <v>23</v>
      </c>
      <c r="T41" s="21">
        <f t="shared" si="15"/>
        <v>3</v>
      </c>
      <c r="U41" s="58"/>
      <c r="V41" s="24" t="str">
        <f t="shared" si="1"/>
        <v/>
      </c>
      <c r="W41" s="59">
        <f>X39-21</f>
        <v>29</v>
      </c>
      <c r="X41" s="26">
        <f t="shared" si="2"/>
        <v>50</v>
      </c>
      <c r="Y41" s="59"/>
      <c r="Z41" s="26" t="str">
        <f t="shared" si="3"/>
        <v/>
      </c>
      <c r="AA41" s="59">
        <f>AB39-10</f>
        <v>105</v>
      </c>
      <c r="AB41" s="26">
        <f t="shared" si="4"/>
        <v>126</v>
      </c>
      <c r="AC41" s="59">
        <f>AB48</f>
        <v>136</v>
      </c>
      <c r="AD41" s="26">
        <f t="shared" si="5"/>
        <v>139</v>
      </c>
      <c r="AG41" s="4">
        <f t="shared" si="6"/>
        <v>0</v>
      </c>
      <c r="AH41" s="4">
        <f t="shared" si="7"/>
        <v>29</v>
      </c>
      <c r="AI41" s="4">
        <f t="shared" si="8"/>
        <v>0</v>
      </c>
      <c r="AJ41" s="4">
        <f t="shared" si="9"/>
        <v>55</v>
      </c>
      <c r="AK41" s="4">
        <f t="shared" si="10"/>
        <v>10</v>
      </c>
    </row>
    <row r="42" spans="1:37" x14ac:dyDescent="0.2">
      <c r="A42" s="138" t="s">
        <v>34</v>
      </c>
      <c r="B42" s="139"/>
      <c r="C42" s="52"/>
      <c r="D42" s="52">
        <v>37500</v>
      </c>
      <c r="E42" s="52"/>
      <c r="F42" s="53">
        <v>35500</v>
      </c>
      <c r="G42" s="54">
        <v>6100</v>
      </c>
      <c r="H42" s="19">
        <f t="shared" si="0"/>
        <v>79100</v>
      </c>
      <c r="I42" s="56" t="s">
        <v>32</v>
      </c>
      <c r="J42" s="136">
        <v>2000</v>
      </c>
      <c r="K42" s="137"/>
      <c r="L42" s="21" t="str">
        <f t="shared" si="11"/>
        <v/>
      </c>
      <c r="M42" s="22" t="s">
        <v>23</v>
      </c>
      <c r="N42" s="21">
        <f t="shared" si="12"/>
        <v>19</v>
      </c>
      <c r="O42" s="22" t="s">
        <v>23</v>
      </c>
      <c r="P42" s="21" t="str">
        <f t="shared" si="13"/>
        <v/>
      </c>
      <c r="Q42" s="22" t="s">
        <v>23</v>
      </c>
      <c r="R42" s="21">
        <f t="shared" si="14"/>
        <v>18</v>
      </c>
      <c r="S42" s="22" t="s">
        <v>23</v>
      </c>
      <c r="T42" s="21">
        <f t="shared" si="15"/>
        <v>4</v>
      </c>
      <c r="U42" s="58"/>
      <c r="V42" s="24" t="str">
        <f t="shared" si="1"/>
        <v/>
      </c>
      <c r="W42" s="59">
        <f>X41-12</f>
        <v>38</v>
      </c>
      <c r="X42" s="26">
        <f t="shared" si="2"/>
        <v>57</v>
      </c>
      <c r="Y42" s="59"/>
      <c r="Z42" s="26" t="str">
        <f t="shared" si="3"/>
        <v/>
      </c>
      <c r="AA42" s="59">
        <f>AB41-16</f>
        <v>110</v>
      </c>
      <c r="AB42" s="26">
        <f t="shared" si="4"/>
        <v>128</v>
      </c>
      <c r="AC42" s="59">
        <f>AD41-2</f>
        <v>137</v>
      </c>
      <c r="AD42" s="26">
        <f t="shared" si="5"/>
        <v>141</v>
      </c>
      <c r="AG42" s="4">
        <f t="shared" si="6"/>
        <v>0</v>
      </c>
      <c r="AH42" s="4">
        <f t="shared" si="7"/>
        <v>38</v>
      </c>
      <c r="AI42" s="4">
        <f t="shared" si="8"/>
        <v>0</v>
      </c>
      <c r="AJ42" s="4">
        <f t="shared" si="9"/>
        <v>53</v>
      </c>
      <c r="AK42" s="4">
        <f t="shared" si="10"/>
        <v>9</v>
      </c>
    </row>
    <row r="43" spans="1:37" x14ac:dyDescent="0.2">
      <c r="A43" s="138" t="s">
        <v>33</v>
      </c>
      <c r="B43" s="139"/>
      <c r="C43" s="52"/>
      <c r="D43" s="52">
        <v>21000</v>
      </c>
      <c r="E43" s="52"/>
      <c r="F43" s="53">
        <v>21000</v>
      </c>
      <c r="G43" s="54">
        <v>3450</v>
      </c>
      <c r="H43" s="19">
        <f t="shared" si="0"/>
        <v>45450</v>
      </c>
      <c r="I43" s="56" t="s">
        <v>32</v>
      </c>
      <c r="J43" s="136">
        <v>2000</v>
      </c>
      <c r="K43" s="137"/>
      <c r="L43" s="21" t="str">
        <f t="shared" si="11"/>
        <v/>
      </c>
      <c r="M43" s="22" t="s">
        <v>23</v>
      </c>
      <c r="N43" s="21">
        <f t="shared" si="12"/>
        <v>11</v>
      </c>
      <c r="O43" s="22" t="s">
        <v>23</v>
      </c>
      <c r="P43" s="21" t="str">
        <f t="shared" si="13"/>
        <v/>
      </c>
      <c r="Q43" s="22" t="s">
        <v>23</v>
      </c>
      <c r="R43" s="21">
        <f t="shared" si="14"/>
        <v>11</v>
      </c>
      <c r="S43" s="22" t="s">
        <v>23</v>
      </c>
      <c r="T43" s="21">
        <f t="shared" si="15"/>
        <v>2</v>
      </c>
      <c r="U43" s="58"/>
      <c r="V43" s="24" t="str">
        <f t="shared" si="1"/>
        <v/>
      </c>
      <c r="W43" s="59">
        <f>X42-10</f>
        <v>47</v>
      </c>
      <c r="X43" s="26">
        <f t="shared" si="2"/>
        <v>58</v>
      </c>
      <c r="Y43" s="59"/>
      <c r="Z43" s="26" t="str">
        <f t="shared" si="3"/>
        <v/>
      </c>
      <c r="AA43" s="59">
        <f>AB42-15</f>
        <v>113</v>
      </c>
      <c r="AB43" s="26">
        <f t="shared" si="4"/>
        <v>124</v>
      </c>
      <c r="AC43" s="59">
        <f>AD42</f>
        <v>141</v>
      </c>
      <c r="AD43" s="26">
        <f t="shared" si="5"/>
        <v>143</v>
      </c>
      <c r="AG43" s="4">
        <f t="shared" si="6"/>
        <v>0</v>
      </c>
      <c r="AH43" s="4">
        <f t="shared" si="7"/>
        <v>47</v>
      </c>
      <c r="AI43" s="4">
        <f t="shared" si="8"/>
        <v>0</v>
      </c>
      <c r="AJ43" s="4">
        <f t="shared" si="9"/>
        <v>55</v>
      </c>
      <c r="AK43" s="4">
        <f t="shared" si="10"/>
        <v>17</v>
      </c>
    </row>
    <row r="44" spans="1:37" x14ac:dyDescent="0.2">
      <c r="A44" s="138" t="s">
        <v>31</v>
      </c>
      <c r="B44" s="139"/>
      <c r="C44" s="52"/>
      <c r="D44" s="52">
        <v>33500</v>
      </c>
      <c r="E44" s="52"/>
      <c r="F44" s="53">
        <v>33500</v>
      </c>
      <c r="G44" s="54">
        <v>6850</v>
      </c>
      <c r="H44" s="19">
        <f t="shared" si="0"/>
        <v>73850</v>
      </c>
      <c r="I44" s="56" t="s">
        <v>24</v>
      </c>
      <c r="J44" s="136">
        <v>3500</v>
      </c>
      <c r="K44" s="137"/>
      <c r="L44" s="21" t="str">
        <f t="shared" si="11"/>
        <v/>
      </c>
      <c r="M44" s="22" t="s">
        <v>23</v>
      </c>
      <c r="N44" s="21">
        <f t="shared" si="12"/>
        <v>10</v>
      </c>
      <c r="O44" s="22" t="s">
        <v>23</v>
      </c>
      <c r="P44" s="21" t="str">
        <f t="shared" si="13"/>
        <v/>
      </c>
      <c r="Q44" s="22" t="s">
        <v>23</v>
      </c>
      <c r="R44" s="21">
        <f t="shared" si="14"/>
        <v>10</v>
      </c>
      <c r="S44" s="22" t="s">
        <v>23</v>
      </c>
      <c r="T44" s="21">
        <f t="shared" si="15"/>
        <v>2</v>
      </c>
      <c r="U44" s="58"/>
      <c r="V44" s="24" t="str">
        <f t="shared" si="1"/>
        <v/>
      </c>
      <c r="W44" s="59">
        <f>X43-9</f>
        <v>49</v>
      </c>
      <c r="X44" s="26">
        <f t="shared" si="2"/>
        <v>59</v>
      </c>
      <c r="Y44" s="59"/>
      <c r="Z44" s="26" t="str">
        <f t="shared" si="3"/>
        <v/>
      </c>
      <c r="AA44" s="59">
        <f>AB43-7</f>
        <v>117</v>
      </c>
      <c r="AB44" s="26">
        <f t="shared" si="4"/>
        <v>127</v>
      </c>
      <c r="AC44" s="59">
        <f>AD43</f>
        <v>143</v>
      </c>
      <c r="AD44" s="26">
        <f t="shared" si="5"/>
        <v>145</v>
      </c>
      <c r="AG44" s="4">
        <f t="shared" si="6"/>
        <v>0</v>
      </c>
      <c r="AH44" s="4">
        <f t="shared" si="7"/>
        <v>49</v>
      </c>
      <c r="AI44" s="4">
        <f t="shared" si="8"/>
        <v>0</v>
      </c>
      <c r="AJ44" s="4">
        <f t="shared" si="9"/>
        <v>58</v>
      </c>
      <c r="AK44" s="4">
        <f t="shared" si="10"/>
        <v>16</v>
      </c>
    </row>
    <row r="45" spans="1:37" x14ac:dyDescent="0.2">
      <c r="A45" s="138" t="s">
        <v>30</v>
      </c>
      <c r="B45" s="139"/>
      <c r="C45" s="52"/>
      <c r="D45" s="52">
        <v>8400</v>
      </c>
      <c r="E45" s="52"/>
      <c r="F45" s="53">
        <v>8400</v>
      </c>
      <c r="G45" s="54">
        <v>16000</v>
      </c>
      <c r="H45" s="19">
        <f t="shared" si="0"/>
        <v>32800</v>
      </c>
      <c r="I45" s="56" t="s">
        <v>29</v>
      </c>
      <c r="J45" s="136">
        <v>2000</v>
      </c>
      <c r="K45" s="137"/>
      <c r="L45" s="21" t="str">
        <f t="shared" si="11"/>
        <v/>
      </c>
      <c r="M45" s="22" t="s">
        <v>23</v>
      </c>
      <c r="N45" s="21">
        <f t="shared" si="12"/>
        <v>5</v>
      </c>
      <c r="O45" s="22" t="s">
        <v>23</v>
      </c>
      <c r="P45" s="21" t="str">
        <f t="shared" si="13"/>
        <v/>
      </c>
      <c r="Q45" s="22" t="s">
        <v>23</v>
      </c>
      <c r="R45" s="21">
        <f t="shared" si="14"/>
        <v>5</v>
      </c>
      <c r="S45" s="22" t="s">
        <v>23</v>
      </c>
      <c r="T45" s="21">
        <f t="shared" si="15"/>
        <v>8</v>
      </c>
      <c r="U45" s="58"/>
      <c r="V45" s="24" t="str">
        <f t="shared" si="1"/>
        <v/>
      </c>
      <c r="W45" s="59">
        <f>X44-3</f>
        <v>56</v>
      </c>
      <c r="X45" s="26">
        <f t="shared" si="2"/>
        <v>61</v>
      </c>
      <c r="Y45" s="59"/>
      <c r="Z45" s="26" t="str">
        <f t="shared" si="3"/>
        <v/>
      </c>
      <c r="AA45" s="59">
        <f>AB44-3</f>
        <v>124</v>
      </c>
      <c r="AB45" s="26">
        <f t="shared" si="4"/>
        <v>129</v>
      </c>
      <c r="AC45" s="59">
        <f>AD44-1</f>
        <v>144</v>
      </c>
      <c r="AD45" s="26">
        <f t="shared" si="5"/>
        <v>152</v>
      </c>
      <c r="AG45" s="4">
        <f t="shared" si="6"/>
        <v>0</v>
      </c>
      <c r="AH45" s="4">
        <f t="shared" si="7"/>
        <v>56</v>
      </c>
      <c r="AI45" s="4">
        <f t="shared" si="8"/>
        <v>0</v>
      </c>
      <c r="AJ45" s="4">
        <f t="shared" si="9"/>
        <v>63</v>
      </c>
      <c r="AK45" s="4">
        <f t="shared" si="10"/>
        <v>15</v>
      </c>
    </row>
    <row r="46" spans="1:37" x14ac:dyDescent="0.2">
      <c r="A46" s="140" t="s">
        <v>28</v>
      </c>
      <c r="B46" s="141"/>
      <c r="C46" s="52"/>
      <c r="D46" s="52">
        <v>2000</v>
      </c>
      <c r="E46" s="52"/>
      <c r="F46" s="53">
        <v>2000</v>
      </c>
      <c r="G46" s="54"/>
      <c r="H46" s="19">
        <f t="shared" si="0"/>
        <v>4000</v>
      </c>
      <c r="I46" s="55" t="s">
        <v>27</v>
      </c>
      <c r="J46" s="136">
        <v>500</v>
      </c>
      <c r="K46" s="137"/>
      <c r="L46" s="21" t="str">
        <f t="shared" si="11"/>
        <v/>
      </c>
      <c r="M46" s="22" t="s">
        <v>23</v>
      </c>
      <c r="N46" s="21">
        <f t="shared" si="12"/>
        <v>4</v>
      </c>
      <c r="O46" s="22" t="s">
        <v>23</v>
      </c>
      <c r="P46" s="21" t="str">
        <f t="shared" si="13"/>
        <v/>
      </c>
      <c r="Q46" s="22" t="s">
        <v>23</v>
      </c>
      <c r="R46" s="21">
        <f t="shared" si="14"/>
        <v>4</v>
      </c>
      <c r="S46" s="22" t="s">
        <v>23</v>
      </c>
      <c r="T46" s="21" t="str">
        <f t="shared" si="15"/>
        <v/>
      </c>
      <c r="U46" s="58"/>
      <c r="V46" s="24" t="str">
        <f t="shared" si="1"/>
        <v/>
      </c>
      <c r="W46" s="59">
        <f>X45-2</f>
        <v>59</v>
      </c>
      <c r="X46" s="26">
        <f t="shared" si="2"/>
        <v>63</v>
      </c>
      <c r="Y46" s="59"/>
      <c r="Z46" s="26" t="str">
        <f t="shared" si="3"/>
        <v/>
      </c>
      <c r="AA46" s="59">
        <f>AB45-2</f>
        <v>127</v>
      </c>
      <c r="AB46" s="26">
        <f t="shared" si="4"/>
        <v>131</v>
      </c>
      <c r="AC46" s="59"/>
      <c r="AD46" s="26" t="str">
        <f t="shared" si="5"/>
        <v/>
      </c>
      <c r="AG46" s="4">
        <f t="shared" si="6"/>
        <v>0</v>
      </c>
      <c r="AH46" s="4">
        <f t="shared" si="7"/>
        <v>59</v>
      </c>
      <c r="AI46" s="4">
        <f t="shared" si="8"/>
        <v>0</v>
      </c>
      <c r="AJ46" s="4">
        <f t="shared" si="9"/>
        <v>64</v>
      </c>
      <c r="AK46" s="4">
        <f t="shared" si="10"/>
        <v>0</v>
      </c>
    </row>
    <row r="47" spans="1:37" x14ac:dyDescent="0.2">
      <c r="A47" s="138" t="s">
        <v>26</v>
      </c>
      <c r="B47" s="139"/>
      <c r="C47" s="52"/>
      <c r="D47" s="52">
        <v>1100</v>
      </c>
      <c r="E47" s="52"/>
      <c r="F47" s="53">
        <v>500</v>
      </c>
      <c r="G47" s="54"/>
      <c r="H47" s="19">
        <f t="shared" si="0"/>
        <v>1600</v>
      </c>
      <c r="I47" s="57" t="s">
        <v>24</v>
      </c>
      <c r="J47" s="136">
        <v>150</v>
      </c>
      <c r="K47" s="137"/>
      <c r="L47" s="21" t="str">
        <f t="shared" si="11"/>
        <v/>
      </c>
      <c r="M47" s="22" t="s">
        <v>23</v>
      </c>
      <c r="N47" s="21">
        <f t="shared" si="12"/>
        <v>8</v>
      </c>
      <c r="O47" s="22" t="s">
        <v>23</v>
      </c>
      <c r="P47" s="21" t="str">
        <f t="shared" si="13"/>
        <v/>
      </c>
      <c r="Q47" s="22" t="s">
        <v>23</v>
      </c>
      <c r="R47" s="21">
        <f t="shared" si="14"/>
        <v>4</v>
      </c>
      <c r="S47" s="22" t="s">
        <v>23</v>
      </c>
      <c r="T47" s="21" t="str">
        <f t="shared" si="15"/>
        <v/>
      </c>
      <c r="U47" s="58"/>
      <c r="V47" s="24" t="str">
        <f t="shared" si="1"/>
        <v/>
      </c>
      <c r="W47" s="59">
        <f>X46-6</f>
        <v>57</v>
      </c>
      <c r="X47" s="26">
        <f t="shared" si="2"/>
        <v>65</v>
      </c>
      <c r="Y47" s="59"/>
      <c r="Z47" s="26" t="str">
        <f t="shared" si="3"/>
        <v/>
      </c>
      <c r="AA47" s="59">
        <f>AB46-2</f>
        <v>129</v>
      </c>
      <c r="AB47" s="26">
        <f t="shared" si="4"/>
        <v>133</v>
      </c>
      <c r="AC47" s="59"/>
      <c r="AD47" s="26" t="str">
        <f t="shared" si="5"/>
        <v/>
      </c>
      <c r="AG47" s="4">
        <f t="shared" si="6"/>
        <v>0</v>
      </c>
      <c r="AH47" s="4">
        <f t="shared" si="7"/>
        <v>57</v>
      </c>
      <c r="AI47" s="4">
        <f t="shared" si="8"/>
        <v>0</v>
      </c>
      <c r="AJ47" s="4">
        <f t="shared" si="9"/>
        <v>64</v>
      </c>
      <c r="AK47" s="4">
        <f t="shared" si="10"/>
        <v>0</v>
      </c>
    </row>
    <row r="48" spans="1:37" x14ac:dyDescent="0.2">
      <c r="A48" s="138" t="s">
        <v>25</v>
      </c>
      <c r="B48" s="139"/>
      <c r="C48" s="52"/>
      <c r="D48" s="52">
        <v>6200</v>
      </c>
      <c r="E48" s="52"/>
      <c r="F48" s="53">
        <v>6200</v>
      </c>
      <c r="G48" s="54"/>
      <c r="H48" s="19">
        <f t="shared" si="0"/>
        <v>12400</v>
      </c>
      <c r="I48" s="57" t="s">
        <v>24</v>
      </c>
      <c r="J48" s="136">
        <v>1500</v>
      </c>
      <c r="K48" s="137"/>
      <c r="L48" s="21" t="str">
        <f t="shared" si="11"/>
        <v/>
      </c>
      <c r="M48" s="22" t="s">
        <v>23</v>
      </c>
      <c r="N48" s="21">
        <f t="shared" si="12"/>
        <v>5</v>
      </c>
      <c r="O48" s="22" t="s">
        <v>23</v>
      </c>
      <c r="P48" s="21" t="str">
        <f t="shared" si="13"/>
        <v/>
      </c>
      <c r="Q48" s="22" t="s">
        <v>23</v>
      </c>
      <c r="R48" s="21">
        <f t="shared" si="14"/>
        <v>5</v>
      </c>
      <c r="S48" s="22" t="s">
        <v>23</v>
      </c>
      <c r="T48" s="21" t="str">
        <f t="shared" si="15"/>
        <v/>
      </c>
      <c r="U48" s="58"/>
      <c r="V48" s="24" t="str">
        <f t="shared" si="1"/>
        <v/>
      </c>
      <c r="W48" s="59">
        <f>X47-2</f>
        <v>63</v>
      </c>
      <c r="X48" s="26">
        <f t="shared" si="2"/>
        <v>68</v>
      </c>
      <c r="Y48" s="59"/>
      <c r="Z48" s="26" t="str">
        <f t="shared" si="3"/>
        <v/>
      </c>
      <c r="AA48" s="59">
        <f>AB47-2</f>
        <v>131</v>
      </c>
      <c r="AB48" s="26">
        <f t="shared" si="4"/>
        <v>136</v>
      </c>
      <c r="AC48" s="59"/>
      <c r="AD48" s="26" t="str">
        <f t="shared" si="5"/>
        <v/>
      </c>
      <c r="AG48" s="4">
        <f t="shared" si="6"/>
        <v>0</v>
      </c>
      <c r="AH48" s="4">
        <f t="shared" si="7"/>
        <v>63</v>
      </c>
      <c r="AI48" s="4">
        <f t="shared" si="8"/>
        <v>0</v>
      </c>
      <c r="AJ48" s="4">
        <f t="shared" si="9"/>
        <v>63</v>
      </c>
      <c r="AK48" s="4">
        <f t="shared" si="10"/>
        <v>0</v>
      </c>
    </row>
    <row r="49" spans="1:37" x14ac:dyDescent="0.2">
      <c r="A49" s="138"/>
      <c r="B49" s="139"/>
      <c r="C49" s="52"/>
      <c r="D49" s="52"/>
      <c r="E49" s="52"/>
      <c r="F49" s="53"/>
      <c r="G49" s="54"/>
      <c r="H49" s="19" t="str">
        <f t="shared" si="0"/>
        <v/>
      </c>
      <c r="I49" s="57"/>
      <c r="J49" s="136"/>
      <c r="K49" s="137"/>
      <c r="L49" s="21" t="str">
        <f t="shared" si="11"/>
        <v/>
      </c>
      <c r="M49" s="22" t="s">
        <v>23</v>
      </c>
      <c r="N49" s="21" t="str">
        <f t="shared" si="12"/>
        <v/>
      </c>
      <c r="O49" s="22" t="s">
        <v>23</v>
      </c>
      <c r="P49" s="21" t="str">
        <f t="shared" si="13"/>
        <v/>
      </c>
      <c r="Q49" s="22" t="s">
        <v>23</v>
      </c>
      <c r="R49" s="21" t="str">
        <f t="shared" si="14"/>
        <v/>
      </c>
      <c r="S49" s="22" t="s">
        <v>23</v>
      </c>
      <c r="T49" s="21" t="str">
        <f t="shared" si="15"/>
        <v/>
      </c>
      <c r="U49" s="58"/>
      <c r="V49" s="24" t="str">
        <f t="shared" si="1"/>
        <v/>
      </c>
      <c r="W49" s="59"/>
      <c r="X49" s="26" t="str">
        <f t="shared" si="2"/>
        <v/>
      </c>
      <c r="Y49" s="59"/>
      <c r="Z49" s="26" t="str">
        <f t="shared" si="3"/>
        <v/>
      </c>
      <c r="AA49" s="59"/>
      <c r="AB49" s="26" t="str">
        <f t="shared" si="4"/>
        <v/>
      </c>
      <c r="AC49" s="59"/>
      <c r="AD49" s="26" t="str">
        <f t="shared" si="5"/>
        <v/>
      </c>
      <c r="AG49" s="4">
        <f t="shared" si="6"/>
        <v>0</v>
      </c>
      <c r="AH49" s="4">
        <f t="shared" si="7"/>
        <v>0</v>
      </c>
      <c r="AI49" s="4">
        <f t="shared" si="8"/>
        <v>0</v>
      </c>
      <c r="AJ49" s="4">
        <f t="shared" si="9"/>
        <v>0</v>
      </c>
      <c r="AK49" s="4">
        <f t="shared" si="10"/>
        <v>0</v>
      </c>
    </row>
    <row r="50" spans="1:37" x14ac:dyDescent="0.2">
      <c r="A50" s="138"/>
      <c r="B50" s="139"/>
      <c r="C50" s="52"/>
      <c r="D50" s="52"/>
      <c r="E50" s="52"/>
      <c r="F50" s="53"/>
      <c r="G50" s="54"/>
      <c r="H50" s="19" t="str">
        <f t="shared" si="0"/>
        <v/>
      </c>
      <c r="I50" s="57"/>
      <c r="J50" s="136"/>
      <c r="K50" s="137"/>
      <c r="L50" s="21" t="str">
        <f t="shared" si="11"/>
        <v/>
      </c>
      <c r="M50" s="22" t="s">
        <v>23</v>
      </c>
      <c r="N50" s="21" t="str">
        <f t="shared" si="12"/>
        <v/>
      </c>
      <c r="O50" s="22" t="s">
        <v>23</v>
      </c>
      <c r="P50" s="21" t="str">
        <f t="shared" si="13"/>
        <v/>
      </c>
      <c r="Q50" s="22" t="s">
        <v>23</v>
      </c>
      <c r="R50" s="21" t="str">
        <f t="shared" si="14"/>
        <v/>
      </c>
      <c r="S50" s="22" t="s">
        <v>23</v>
      </c>
      <c r="T50" s="21" t="str">
        <f t="shared" si="15"/>
        <v/>
      </c>
      <c r="U50" s="58"/>
      <c r="V50" s="24" t="str">
        <f t="shared" si="1"/>
        <v/>
      </c>
      <c r="W50" s="59"/>
      <c r="X50" s="26" t="str">
        <f t="shared" si="2"/>
        <v/>
      </c>
      <c r="Y50" s="59"/>
      <c r="Z50" s="26" t="str">
        <f t="shared" si="3"/>
        <v/>
      </c>
      <c r="AA50" s="59"/>
      <c r="AB50" s="26" t="str">
        <f t="shared" si="4"/>
        <v/>
      </c>
      <c r="AC50" s="59"/>
      <c r="AD50" s="26" t="str">
        <f t="shared" si="5"/>
        <v/>
      </c>
      <c r="AG50" s="4">
        <f t="shared" si="6"/>
        <v>0</v>
      </c>
      <c r="AH50" s="4">
        <f t="shared" si="7"/>
        <v>0</v>
      </c>
      <c r="AI50" s="4">
        <f t="shared" si="8"/>
        <v>0</v>
      </c>
      <c r="AJ50" s="4">
        <f t="shared" si="9"/>
        <v>0</v>
      </c>
      <c r="AK50" s="4">
        <f t="shared" si="10"/>
        <v>0</v>
      </c>
    </row>
    <row r="51" spans="1:37" x14ac:dyDescent="0.2">
      <c r="A51" s="147"/>
      <c r="B51" s="148"/>
      <c r="C51" s="52"/>
      <c r="D51" s="52"/>
      <c r="E51" s="52"/>
      <c r="F51" s="53"/>
      <c r="G51" s="54"/>
      <c r="H51" s="19" t="str">
        <f t="shared" si="0"/>
        <v/>
      </c>
      <c r="I51" s="55"/>
      <c r="J51" s="136"/>
      <c r="K51" s="137"/>
      <c r="L51" s="21" t="str">
        <f t="shared" si="11"/>
        <v/>
      </c>
      <c r="M51" s="22" t="s">
        <v>23</v>
      </c>
      <c r="N51" s="21" t="str">
        <f t="shared" si="12"/>
        <v/>
      </c>
      <c r="O51" s="22" t="s">
        <v>23</v>
      </c>
      <c r="P51" s="21" t="str">
        <f t="shared" si="13"/>
        <v/>
      </c>
      <c r="Q51" s="22" t="s">
        <v>23</v>
      </c>
      <c r="R51" s="21" t="str">
        <f t="shared" si="14"/>
        <v/>
      </c>
      <c r="S51" s="22" t="s">
        <v>23</v>
      </c>
      <c r="T51" s="21" t="str">
        <f t="shared" si="15"/>
        <v/>
      </c>
      <c r="U51" s="58"/>
      <c r="V51" s="24" t="str">
        <f t="shared" si="1"/>
        <v/>
      </c>
      <c r="W51" s="59"/>
      <c r="X51" s="26" t="str">
        <f t="shared" si="2"/>
        <v/>
      </c>
      <c r="Y51" s="59"/>
      <c r="Z51" s="26" t="str">
        <f t="shared" si="3"/>
        <v/>
      </c>
      <c r="AA51" s="59"/>
      <c r="AB51" s="26" t="str">
        <f t="shared" si="4"/>
        <v/>
      </c>
      <c r="AC51" s="59"/>
      <c r="AD51" s="26" t="str">
        <f t="shared" si="5"/>
        <v/>
      </c>
      <c r="AG51" s="4">
        <f t="shared" si="6"/>
        <v>0</v>
      </c>
      <c r="AH51" s="4">
        <f t="shared" si="7"/>
        <v>0</v>
      </c>
      <c r="AI51" s="4">
        <f t="shared" si="8"/>
        <v>0</v>
      </c>
      <c r="AJ51" s="4">
        <f t="shared" si="9"/>
        <v>0</v>
      </c>
      <c r="AK51" s="4">
        <f t="shared" si="10"/>
        <v>0</v>
      </c>
    </row>
    <row r="52" spans="1:37" x14ac:dyDescent="0.2">
      <c r="A52" s="31"/>
      <c r="J52" s="4"/>
    </row>
    <row r="53" spans="1:37" ht="19.5" customHeight="1" x14ac:dyDescent="0.25">
      <c r="A53" s="32"/>
      <c r="B53" s="86" t="s">
        <v>22</v>
      </c>
      <c r="C53" s="87"/>
      <c r="D53" s="86" t="s">
        <v>21</v>
      </c>
      <c r="E53" s="88"/>
      <c r="F53" s="88"/>
      <c r="G53" s="33" t="s">
        <v>20</v>
      </c>
      <c r="H53" s="89" t="s">
        <v>83</v>
      </c>
      <c r="I53" s="90"/>
      <c r="J53" s="91"/>
      <c r="K53" s="34"/>
      <c r="L53" s="35"/>
      <c r="M53" s="35"/>
      <c r="O53" s="36"/>
      <c r="P53" s="36"/>
      <c r="X53" s="97" t="s">
        <v>19</v>
      </c>
      <c r="Y53" s="97"/>
      <c r="Z53" s="97"/>
      <c r="AA53" s="97"/>
      <c r="AB53" s="97"/>
      <c r="AC53" s="97"/>
      <c r="AD53" s="97"/>
    </row>
    <row r="54" spans="1:37" ht="12.75" customHeight="1" x14ac:dyDescent="0.2">
      <c r="A54" s="37" t="s">
        <v>13</v>
      </c>
      <c r="B54" s="66" t="s">
        <v>18</v>
      </c>
      <c r="C54" s="66" t="s">
        <v>17</v>
      </c>
      <c r="D54" s="38" t="s">
        <v>13</v>
      </c>
      <c r="E54" s="39" t="s">
        <v>12</v>
      </c>
      <c r="F54" s="33" t="s">
        <v>16</v>
      </c>
      <c r="G54" s="40" t="s">
        <v>15</v>
      </c>
      <c r="H54" s="40" t="s">
        <v>14</v>
      </c>
      <c r="I54" s="66" t="s">
        <v>13</v>
      </c>
      <c r="J54" s="38" t="s">
        <v>12</v>
      </c>
      <c r="K54" s="41"/>
      <c r="L54" s="35"/>
      <c r="M54" s="35"/>
      <c r="X54" s="142"/>
      <c r="Y54" s="143"/>
      <c r="Z54" s="143"/>
      <c r="AA54" s="143"/>
      <c r="AB54" s="143"/>
      <c r="AC54" s="143"/>
      <c r="AD54" s="143"/>
    </row>
    <row r="55" spans="1:37" x14ac:dyDescent="0.2">
      <c r="A55" s="59"/>
      <c r="B55" s="60"/>
      <c r="C55" s="60"/>
      <c r="D55" s="43">
        <f t="shared" ref="D55:D66" si="16">IF(AND(B55&gt;0,C55&gt;0),((C55+1)-B55),0)</f>
        <v>0</v>
      </c>
      <c r="E55" s="44">
        <f>D55</f>
        <v>0</v>
      </c>
      <c r="F55" s="61"/>
      <c r="G55" s="46">
        <f t="shared" ref="G55:G66" si="17">NETWORKDAYS(B55,C55)-F55</f>
        <v>0</v>
      </c>
      <c r="H55" s="61"/>
      <c r="I55" s="47">
        <f t="shared" ref="I55:I66" si="18">ROUND(IF(G55&gt;0,G55*H55*0.01,0),0)</f>
        <v>0</v>
      </c>
      <c r="J55" s="43">
        <f>I55</f>
        <v>0</v>
      </c>
      <c r="K55" s="41"/>
      <c r="L55" s="41"/>
      <c r="M55" s="41"/>
      <c r="X55" s="143"/>
      <c r="Y55" s="143"/>
      <c r="Z55" s="143"/>
      <c r="AA55" s="143"/>
      <c r="AB55" s="143"/>
      <c r="AC55" s="143"/>
      <c r="AD55" s="143"/>
    </row>
    <row r="56" spans="1:37" x14ac:dyDescent="0.2">
      <c r="A56" s="59"/>
      <c r="B56" s="60"/>
      <c r="C56" s="60"/>
      <c r="D56" s="43">
        <f t="shared" si="16"/>
        <v>0</v>
      </c>
      <c r="E56" s="44">
        <f t="shared" ref="E56:E66" si="19">E55+D56</f>
        <v>0</v>
      </c>
      <c r="F56" s="61"/>
      <c r="G56" s="46">
        <f t="shared" si="17"/>
        <v>0</v>
      </c>
      <c r="H56" s="61"/>
      <c r="I56" s="47">
        <f t="shared" si="18"/>
        <v>0</v>
      </c>
      <c r="J56" s="43">
        <f t="shared" ref="J56:J66" si="20">J55+I56</f>
        <v>0</v>
      </c>
      <c r="K56" s="41"/>
      <c r="L56" s="41"/>
      <c r="M56" s="41"/>
      <c r="X56" s="143"/>
      <c r="Y56" s="143"/>
      <c r="Z56" s="143"/>
      <c r="AA56" s="143"/>
      <c r="AB56" s="143"/>
      <c r="AC56" s="143"/>
      <c r="AD56" s="143"/>
    </row>
    <row r="57" spans="1:37" x14ac:dyDescent="0.2">
      <c r="A57" s="59" t="s">
        <v>11</v>
      </c>
      <c r="B57" s="60">
        <v>38425</v>
      </c>
      <c r="C57" s="60">
        <f>DATE($U$66,3,31)</f>
        <v>38442</v>
      </c>
      <c r="D57" s="43">
        <f t="shared" si="16"/>
        <v>18</v>
      </c>
      <c r="E57" s="44">
        <f t="shared" si="19"/>
        <v>18</v>
      </c>
      <c r="F57" s="61">
        <v>0</v>
      </c>
      <c r="G57" s="46">
        <f t="shared" si="17"/>
        <v>14</v>
      </c>
      <c r="H57" s="61">
        <v>75</v>
      </c>
      <c r="I57" s="47">
        <f t="shared" si="18"/>
        <v>11</v>
      </c>
      <c r="J57" s="43">
        <f t="shared" si="20"/>
        <v>11</v>
      </c>
      <c r="K57" s="41"/>
      <c r="L57" s="41"/>
      <c r="M57" s="41"/>
      <c r="X57" s="143"/>
      <c r="Y57" s="143"/>
      <c r="Z57" s="143"/>
      <c r="AA57" s="143"/>
      <c r="AB57" s="143"/>
      <c r="AC57" s="143"/>
      <c r="AD57" s="143"/>
    </row>
    <row r="58" spans="1:37" x14ac:dyDescent="0.2">
      <c r="A58" s="59" t="s">
        <v>10</v>
      </c>
      <c r="B58" s="60">
        <f>DATE($U$66,4,1)</f>
        <v>38443</v>
      </c>
      <c r="C58" s="60">
        <f>DATE($U$66,4,30)</f>
        <v>38472</v>
      </c>
      <c r="D58" s="43">
        <f t="shared" si="16"/>
        <v>30</v>
      </c>
      <c r="E58" s="44">
        <f t="shared" si="19"/>
        <v>48</v>
      </c>
      <c r="F58" s="61">
        <v>0</v>
      </c>
      <c r="G58" s="46">
        <f t="shared" si="17"/>
        <v>21</v>
      </c>
      <c r="H58" s="61">
        <v>80</v>
      </c>
      <c r="I58" s="47">
        <f t="shared" si="18"/>
        <v>17</v>
      </c>
      <c r="J58" s="43">
        <f t="shared" si="20"/>
        <v>28</v>
      </c>
      <c r="K58" s="41"/>
      <c r="L58" s="41"/>
      <c r="M58" s="41"/>
      <c r="X58" s="143"/>
      <c r="Y58" s="143"/>
      <c r="Z58" s="143"/>
      <c r="AA58" s="143"/>
      <c r="AB58" s="143"/>
      <c r="AC58" s="143"/>
      <c r="AD58" s="143"/>
    </row>
    <row r="59" spans="1:37" x14ac:dyDescent="0.2">
      <c r="A59" s="59" t="s">
        <v>9</v>
      </c>
      <c r="B59" s="60">
        <f>DATE($U$66,5,1)</f>
        <v>38473</v>
      </c>
      <c r="C59" s="60">
        <f>DATE($U$66,5,31)</f>
        <v>38503</v>
      </c>
      <c r="D59" s="43">
        <f t="shared" si="16"/>
        <v>31</v>
      </c>
      <c r="E59" s="44">
        <f t="shared" si="19"/>
        <v>79</v>
      </c>
      <c r="F59" s="61">
        <v>1</v>
      </c>
      <c r="G59" s="46">
        <f t="shared" si="17"/>
        <v>21</v>
      </c>
      <c r="H59" s="61">
        <v>85</v>
      </c>
      <c r="I59" s="47">
        <f t="shared" si="18"/>
        <v>18</v>
      </c>
      <c r="J59" s="43">
        <f t="shared" si="20"/>
        <v>46</v>
      </c>
      <c r="K59" s="41"/>
      <c r="L59" s="41"/>
      <c r="M59" s="41"/>
      <c r="X59" s="143"/>
      <c r="Y59" s="143"/>
      <c r="Z59" s="143"/>
      <c r="AA59" s="143"/>
      <c r="AB59" s="143"/>
      <c r="AC59" s="143"/>
      <c r="AD59" s="143"/>
    </row>
    <row r="60" spans="1:37" x14ac:dyDescent="0.2">
      <c r="A60" s="59" t="s">
        <v>8</v>
      </c>
      <c r="B60" s="60">
        <f>DATE($U$66,6,1)</f>
        <v>38504</v>
      </c>
      <c r="C60" s="60">
        <f>DATE($U$66,6,30)</f>
        <v>38533</v>
      </c>
      <c r="D60" s="43">
        <f t="shared" si="16"/>
        <v>30</v>
      </c>
      <c r="E60" s="44">
        <f t="shared" si="19"/>
        <v>109</v>
      </c>
      <c r="F60" s="61">
        <v>0</v>
      </c>
      <c r="G60" s="46">
        <f t="shared" si="17"/>
        <v>22</v>
      </c>
      <c r="H60" s="61">
        <v>95</v>
      </c>
      <c r="I60" s="47">
        <f t="shared" si="18"/>
        <v>21</v>
      </c>
      <c r="J60" s="43">
        <f t="shared" si="20"/>
        <v>67</v>
      </c>
      <c r="K60" s="41"/>
      <c r="L60" s="41"/>
      <c r="M60" s="41"/>
      <c r="X60" s="143"/>
      <c r="Y60" s="143"/>
      <c r="Z60" s="143"/>
      <c r="AA60" s="143"/>
      <c r="AB60" s="143"/>
      <c r="AC60" s="143"/>
      <c r="AD60" s="143"/>
    </row>
    <row r="61" spans="1:37" x14ac:dyDescent="0.2">
      <c r="A61" s="59" t="s">
        <v>7</v>
      </c>
      <c r="B61" s="60">
        <f>DATE($U$66,7,1)</f>
        <v>38534</v>
      </c>
      <c r="C61" s="60">
        <f>DATE($U$66,7,31)</f>
        <v>38564</v>
      </c>
      <c r="D61" s="43">
        <f t="shared" si="16"/>
        <v>31</v>
      </c>
      <c r="E61" s="44">
        <f t="shared" si="19"/>
        <v>140</v>
      </c>
      <c r="F61" s="61">
        <v>1</v>
      </c>
      <c r="G61" s="46">
        <f t="shared" si="17"/>
        <v>20</v>
      </c>
      <c r="H61" s="61">
        <v>95</v>
      </c>
      <c r="I61" s="47">
        <f t="shared" si="18"/>
        <v>19</v>
      </c>
      <c r="J61" s="43">
        <f t="shared" si="20"/>
        <v>86</v>
      </c>
      <c r="K61" s="41"/>
      <c r="L61" s="41"/>
      <c r="M61" s="41"/>
      <c r="X61" s="143"/>
      <c r="Y61" s="143"/>
      <c r="Z61" s="143"/>
      <c r="AA61" s="143"/>
      <c r="AB61" s="143"/>
      <c r="AC61" s="143"/>
      <c r="AD61" s="143"/>
    </row>
    <row r="62" spans="1:37" x14ac:dyDescent="0.2">
      <c r="A62" s="59" t="s">
        <v>6</v>
      </c>
      <c r="B62" s="60">
        <f>DATE($U$66,8,1)</f>
        <v>38565</v>
      </c>
      <c r="C62" s="60">
        <f>DATE($U$66,8,31)</f>
        <v>38595</v>
      </c>
      <c r="D62" s="43">
        <f t="shared" si="16"/>
        <v>31</v>
      </c>
      <c r="E62" s="44">
        <f t="shared" si="19"/>
        <v>171</v>
      </c>
      <c r="F62" s="61">
        <v>0</v>
      </c>
      <c r="G62" s="46">
        <f t="shared" si="17"/>
        <v>23</v>
      </c>
      <c r="H62" s="61">
        <v>85</v>
      </c>
      <c r="I62" s="47">
        <f t="shared" si="18"/>
        <v>20</v>
      </c>
      <c r="J62" s="43">
        <f t="shared" si="20"/>
        <v>106</v>
      </c>
      <c r="K62" s="41"/>
      <c r="L62" s="41"/>
      <c r="M62" s="41"/>
      <c r="X62" s="143"/>
      <c r="Y62" s="143"/>
      <c r="Z62" s="143"/>
      <c r="AA62" s="143"/>
      <c r="AB62" s="143"/>
      <c r="AC62" s="143"/>
      <c r="AD62" s="143"/>
    </row>
    <row r="63" spans="1:37" x14ac:dyDescent="0.2">
      <c r="A63" s="59" t="s">
        <v>5</v>
      </c>
      <c r="B63" s="60">
        <f>DATE($U$66,9,1)</f>
        <v>38596</v>
      </c>
      <c r="C63" s="60">
        <f>DATE($U$66,9,30)</f>
        <v>38625</v>
      </c>
      <c r="D63" s="43">
        <f t="shared" si="16"/>
        <v>30</v>
      </c>
      <c r="E63" s="44">
        <f t="shared" si="19"/>
        <v>201</v>
      </c>
      <c r="F63" s="61">
        <v>1</v>
      </c>
      <c r="G63" s="46">
        <f t="shared" si="17"/>
        <v>21</v>
      </c>
      <c r="H63" s="61">
        <v>80</v>
      </c>
      <c r="I63" s="47">
        <f t="shared" si="18"/>
        <v>17</v>
      </c>
      <c r="J63" s="43">
        <f t="shared" si="20"/>
        <v>123</v>
      </c>
      <c r="K63" s="41"/>
      <c r="L63" s="41"/>
      <c r="M63" s="41"/>
      <c r="X63" s="48" t="s">
        <v>81</v>
      </c>
      <c r="AB63" s="144">
        <f>E66</f>
        <v>262</v>
      </c>
      <c r="AC63" s="144"/>
      <c r="AD63" s="144"/>
    </row>
    <row r="64" spans="1:37" x14ac:dyDescent="0.2">
      <c r="A64" s="59" t="s">
        <v>4</v>
      </c>
      <c r="B64" s="60">
        <f>DATE($U$66,10,1)</f>
        <v>38626</v>
      </c>
      <c r="C64" s="60">
        <f>DATE($U$66,10,31)</f>
        <v>38656</v>
      </c>
      <c r="D64" s="43">
        <f t="shared" si="16"/>
        <v>31</v>
      </c>
      <c r="E64" s="44">
        <f t="shared" si="19"/>
        <v>232</v>
      </c>
      <c r="F64" s="61">
        <v>0</v>
      </c>
      <c r="G64" s="46">
        <f t="shared" si="17"/>
        <v>21</v>
      </c>
      <c r="H64" s="61">
        <v>75</v>
      </c>
      <c r="I64" s="47">
        <f t="shared" si="18"/>
        <v>16</v>
      </c>
      <c r="J64" s="43">
        <f t="shared" si="20"/>
        <v>139</v>
      </c>
      <c r="K64" s="41"/>
      <c r="L64" s="41"/>
      <c r="M64" s="41"/>
      <c r="X64" s="48" t="s">
        <v>3</v>
      </c>
      <c r="AB64" s="144">
        <f>J66</f>
        <v>152</v>
      </c>
      <c r="AC64" s="144"/>
      <c r="AD64" s="144"/>
    </row>
    <row r="65" spans="1:30" x14ac:dyDescent="0.2">
      <c r="A65" s="59" t="s">
        <v>2</v>
      </c>
      <c r="B65" s="60">
        <f>DATE($U$66,11,1)</f>
        <v>38657</v>
      </c>
      <c r="C65" s="60">
        <f>DATE($U$66,11,30)</f>
        <v>38686</v>
      </c>
      <c r="D65" s="43">
        <f t="shared" si="16"/>
        <v>30</v>
      </c>
      <c r="E65" s="44">
        <f t="shared" si="19"/>
        <v>262</v>
      </c>
      <c r="F65" s="61">
        <v>1</v>
      </c>
      <c r="G65" s="46">
        <f t="shared" si="17"/>
        <v>21</v>
      </c>
      <c r="H65" s="61">
        <v>60</v>
      </c>
      <c r="I65" s="47">
        <f t="shared" si="18"/>
        <v>13</v>
      </c>
      <c r="J65" s="43">
        <f t="shared" si="20"/>
        <v>152</v>
      </c>
      <c r="K65" s="41"/>
      <c r="L65" s="41"/>
      <c r="M65" s="41"/>
      <c r="X65" s="48" t="s">
        <v>1</v>
      </c>
      <c r="AB65" s="131">
        <v>38687</v>
      </c>
      <c r="AC65" s="131"/>
      <c r="AD65" s="131"/>
    </row>
    <row r="66" spans="1:30" ht="15" x14ac:dyDescent="0.25">
      <c r="A66" s="59"/>
      <c r="B66" s="60"/>
      <c r="C66" s="60"/>
      <c r="D66" s="43">
        <f t="shared" si="16"/>
        <v>0</v>
      </c>
      <c r="E66" s="44">
        <f t="shared" si="19"/>
        <v>262</v>
      </c>
      <c r="F66" s="61"/>
      <c r="G66" s="46">
        <f t="shared" si="17"/>
        <v>0</v>
      </c>
      <c r="H66" s="61"/>
      <c r="I66" s="47">
        <f t="shared" si="18"/>
        <v>0</v>
      </c>
      <c r="J66" s="43">
        <f t="shared" si="20"/>
        <v>152</v>
      </c>
      <c r="K66" s="95" t="s">
        <v>80</v>
      </c>
      <c r="L66" s="96"/>
      <c r="M66" s="96"/>
      <c r="N66" s="96"/>
      <c r="O66" s="96"/>
      <c r="P66" s="96"/>
      <c r="Q66" s="96"/>
      <c r="R66" s="96"/>
      <c r="S66" s="96"/>
      <c r="T66" s="96"/>
      <c r="U66" s="62">
        <v>2005</v>
      </c>
      <c r="X66" s="48" t="s">
        <v>82</v>
      </c>
      <c r="AB66" s="145" t="s">
        <v>0</v>
      </c>
      <c r="AC66" s="145"/>
      <c r="AD66" s="145"/>
    </row>
    <row r="67" spans="1:30" ht="12" customHeight="1" x14ac:dyDescent="0.25">
      <c r="B67" s="50"/>
    </row>
    <row r="68" spans="1:30" x14ac:dyDescent="0.2">
      <c r="B68" s="67"/>
      <c r="C68" s="67"/>
      <c r="D68" s="67"/>
      <c r="E68" s="67"/>
      <c r="F68" s="67"/>
      <c r="G68" s="67"/>
      <c r="H68" s="67"/>
      <c r="I68" s="146" t="s">
        <v>85</v>
      </c>
      <c r="J68" s="146"/>
      <c r="K68" s="67"/>
      <c r="L68" s="67"/>
      <c r="M68" s="67"/>
      <c r="N68" s="67"/>
      <c r="O68" s="67"/>
      <c r="P68" s="67"/>
      <c r="Q68" s="67"/>
      <c r="R68" s="67"/>
      <c r="S68" s="67"/>
      <c r="T68" s="67"/>
      <c r="U68" s="67"/>
      <c r="V68" s="67"/>
      <c r="W68" s="67"/>
      <c r="X68" s="67"/>
      <c r="Y68" s="67"/>
      <c r="Z68" s="67"/>
      <c r="AA68" s="67"/>
      <c r="AB68" s="67"/>
      <c r="AC68" s="67"/>
      <c r="AD68" s="67"/>
    </row>
    <row r="69" spans="1:30" x14ac:dyDescent="0.2">
      <c r="A69" s="51"/>
      <c r="B69" s="51"/>
      <c r="C69" s="51"/>
    </row>
    <row r="70" spans="1:30" x14ac:dyDescent="0.2">
      <c r="A70" s="51"/>
      <c r="B70" s="51"/>
      <c r="C70" s="51"/>
    </row>
    <row r="71" spans="1:30" x14ac:dyDescent="0.2">
      <c r="A71" s="51"/>
      <c r="B71" s="51"/>
      <c r="C71" s="51"/>
    </row>
    <row r="72" spans="1:30" x14ac:dyDescent="0.2">
      <c r="A72" s="51"/>
      <c r="B72" s="51"/>
      <c r="C72" s="51"/>
    </row>
    <row r="73" spans="1:30" x14ac:dyDescent="0.2">
      <c r="A73" s="51"/>
      <c r="B73" s="51"/>
      <c r="C73" s="51"/>
    </row>
  </sheetData>
  <sheetProtection sheet="1" objects="1" scenarios="1"/>
  <mergeCells count="73">
    <mergeCell ref="I68:J68"/>
    <mergeCell ref="A50:B50"/>
    <mergeCell ref="J50:K50"/>
    <mergeCell ref="A51:B51"/>
    <mergeCell ref="J51:K51"/>
    <mergeCell ref="B53:C53"/>
    <mergeCell ref="D53:F53"/>
    <mergeCell ref="H53:J53"/>
    <mergeCell ref="X53:AD53"/>
    <mergeCell ref="X54:AD62"/>
    <mergeCell ref="K66:T66"/>
    <mergeCell ref="AB63:AD63"/>
    <mergeCell ref="AB64:AD64"/>
    <mergeCell ref="AB65:AD65"/>
    <mergeCell ref="AB66:AD66"/>
    <mergeCell ref="A47:B47"/>
    <mergeCell ref="J47:K47"/>
    <mergeCell ref="A48:B48"/>
    <mergeCell ref="J48:K48"/>
    <mergeCell ref="A49:B49"/>
    <mergeCell ref="J49:K49"/>
    <mergeCell ref="A44:B44"/>
    <mergeCell ref="J44:K44"/>
    <mergeCell ref="A45:B45"/>
    <mergeCell ref="J45:K45"/>
    <mergeCell ref="A46:B46"/>
    <mergeCell ref="J46:K46"/>
    <mergeCell ref="A41:B41"/>
    <mergeCell ref="J41:K41"/>
    <mergeCell ref="A42:B42"/>
    <mergeCell ref="J42:K42"/>
    <mergeCell ref="A43:B43"/>
    <mergeCell ref="J43:K43"/>
    <mergeCell ref="A38:B38"/>
    <mergeCell ref="J38:K38"/>
    <mergeCell ref="A39:B39"/>
    <mergeCell ref="J39:K39"/>
    <mergeCell ref="A40:B40"/>
    <mergeCell ref="J40:K40"/>
    <mergeCell ref="A35:B35"/>
    <mergeCell ref="J35:K35"/>
    <mergeCell ref="A36:B36"/>
    <mergeCell ref="J36:K36"/>
    <mergeCell ref="A37:B37"/>
    <mergeCell ref="J37:K37"/>
    <mergeCell ref="A32:B32"/>
    <mergeCell ref="J32:K32"/>
    <mergeCell ref="A33:B33"/>
    <mergeCell ref="J33:K33"/>
    <mergeCell ref="A34:B34"/>
    <mergeCell ref="J34:K34"/>
    <mergeCell ref="AC30:AD30"/>
    <mergeCell ref="B5:C5"/>
    <mergeCell ref="F5:G5"/>
    <mergeCell ref="K5:V5"/>
    <mergeCell ref="AB5:AD5"/>
    <mergeCell ref="A30:B31"/>
    <mergeCell ref="C30:G30"/>
    <mergeCell ref="H30:H31"/>
    <mergeCell ref="I30:I31"/>
    <mergeCell ref="J30:K31"/>
    <mergeCell ref="L30:T31"/>
    <mergeCell ref="U30:V30"/>
    <mergeCell ref="W30:X30"/>
    <mergeCell ref="Y30:Z30"/>
    <mergeCell ref="AA30:AB30"/>
    <mergeCell ref="A29:AD29"/>
    <mergeCell ref="A1:AD1"/>
    <mergeCell ref="A2:AD2"/>
    <mergeCell ref="B4:C4"/>
    <mergeCell ref="F4:G4"/>
    <mergeCell ref="K4:V4"/>
    <mergeCell ref="AB4:AD4"/>
  </mergeCells>
  <conditionalFormatting sqref="A2:AD2">
    <cfRule type="expression" dxfId="2" priority="3">
      <formula>NOT(CELL("Protect",A2))</formula>
    </cfRule>
  </conditionalFormatting>
  <conditionalFormatting sqref="H53:J53">
    <cfRule type="expression" dxfId="1" priority="2">
      <formula>NOT(CELL("Protect",H53))</formula>
    </cfRule>
  </conditionalFormatting>
  <conditionalFormatting sqref="J30:K31">
    <cfRule type="expression" dxfId="0" priority="1">
      <formula>NOT(CELL("Protect",J30))</formula>
    </cfRule>
  </conditionalFormatting>
  <hyperlinks>
    <hyperlink ref="H53:J53" r:id="rId1" location="page=2" display="Probable Working Days" xr:uid="{00000000-0004-0000-0200-000000000000}"/>
    <hyperlink ref="J30:K31" r:id="rId2" location="page=3" display="Production Rate" xr:uid="{00000000-0004-0000-0200-000001000000}"/>
  </hyperlinks>
  <pageMargins left="0.25" right="0.25" top="0.25" bottom="0.25" header="0" footer="0"/>
  <pageSetup scale="66" orientation="landscape" r:id="rId3"/>
  <headerFooter alignWithMargins="0"/>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1" ma:contentTypeDescription="Create a new document." ma:contentTypeScope="" ma:versionID="959a36e997b25fd9c647383db67a9cb2">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BC1924-40B5-48B4-B557-4486448E772D}">
  <ds:schemaRefs>
    <ds:schemaRef ds:uri="http://schemas.microsoft.com/sharepoint/v3/contenttype/forms"/>
  </ds:schemaRefs>
</ds:datastoreItem>
</file>

<file path=customXml/itemProps2.xml><?xml version="1.0" encoding="utf-8"?>
<ds:datastoreItem xmlns:ds="http://schemas.openxmlformats.org/officeDocument/2006/customXml" ds:itemID="{76E8CC4A-A2F5-4754-AA65-64978F70CA67}">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1D9712FF-918F-4B6A-9826-4A1EEAB128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Blank Time Chart</vt:lpstr>
      <vt:lpstr>Example Time Chart</vt:lpstr>
      <vt:lpstr>'Blank Time Chart'!Print_Area</vt:lpstr>
      <vt:lpstr>'Example Time Chart'!Print_Area</vt:lpstr>
    </vt:vector>
  </TitlesOfParts>
  <Company>Wisconsin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DT1923 Contract Time For Completion</dc:title>
  <dc:subject>DT1923</dc:subject>
  <dc:creator>WisDOT</dc:creator>
  <cp:keywords>contract, time, completion, dt1923</cp:keywords>
  <cp:lastModifiedBy>Kyle Treml</cp:lastModifiedBy>
  <cp:lastPrinted>2020-01-03T16:48:52Z</cp:lastPrinted>
  <dcterms:created xsi:type="dcterms:W3CDTF">2009-08-17T17:00:35Z</dcterms:created>
  <dcterms:modified xsi:type="dcterms:W3CDTF">2020-01-03T16:48:55Z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