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1ED0F635-7BDC-4A86-A58D-D5745220073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amp D Stage 1" sheetId="6" r:id="rId1"/>
    <sheet name="Ramp D Stage 5" sheetId="7" r:id="rId2"/>
    <sheet name="QuantityReportTempXML OLD" sheetId="5" r:id="rId3"/>
    <sheet name="Template-Detail" sheetId="4" r:id="rId4"/>
    <sheet name="Template-Summary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" i="7" l="1"/>
  <c r="C17" i="7" l="1"/>
  <c r="M17" i="7" s="1"/>
  <c r="R17" i="7" s="1"/>
  <c r="N17" i="7" l="1"/>
  <c r="S17" i="7" s="1"/>
  <c r="O17" i="7"/>
  <c r="J17" i="7"/>
  <c r="K17" i="7"/>
  <c r="L17" i="7"/>
  <c r="C16" i="7"/>
  <c r="M16" i="7" s="1"/>
  <c r="C15" i="7"/>
  <c r="O15" i="7" s="1"/>
  <c r="C14" i="7"/>
  <c r="O14" i="7" s="1"/>
  <c r="J13" i="7"/>
  <c r="C13" i="7"/>
  <c r="O13" i="7" s="1"/>
  <c r="C12" i="7"/>
  <c r="O12" i="7" s="1"/>
  <c r="C11" i="7"/>
  <c r="O11" i="7" s="1"/>
  <c r="C10" i="7"/>
  <c r="M10" i="7" s="1"/>
  <c r="C9" i="7"/>
  <c r="N9" i="7" s="1"/>
  <c r="C8" i="7"/>
  <c r="O8" i="7" s="1"/>
  <c r="C29" i="6"/>
  <c r="O29" i="6" s="1"/>
  <c r="C28" i="6"/>
  <c r="O28" i="6" s="1"/>
  <c r="C27" i="6"/>
  <c r="J27" i="6" s="1"/>
  <c r="C26" i="6"/>
  <c r="O26" i="6" s="1"/>
  <c r="C25" i="6"/>
  <c r="O25" i="6" s="1"/>
  <c r="C24" i="6"/>
  <c r="N24" i="6" s="1"/>
  <c r="C23" i="6"/>
  <c r="N23" i="6" s="1"/>
  <c r="C22" i="6"/>
  <c r="N22" i="6" s="1"/>
  <c r="C21" i="6"/>
  <c r="O21" i="6" s="1"/>
  <c r="C20" i="6"/>
  <c r="O20" i="6" s="1"/>
  <c r="C19" i="6"/>
  <c r="O19" i="6" s="1"/>
  <c r="C18" i="6"/>
  <c r="O18" i="6" s="1"/>
  <c r="C17" i="6"/>
  <c r="O17" i="6" s="1"/>
  <c r="C16" i="6"/>
  <c r="N16" i="6" s="1"/>
  <c r="C15" i="6"/>
  <c r="N15" i="6" s="1"/>
  <c r="C14" i="6"/>
  <c r="K14" i="6" s="1"/>
  <c r="C13" i="6"/>
  <c r="O13" i="6" s="1"/>
  <c r="C12" i="6"/>
  <c r="O12" i="6" s="1"/>
  <c r="C11" i="6"/>
  <c r="O11" i="6" s="1"/>
  <c r="C10" i="6"/>
  <c r="O10" i="6" s="1"/>
  <c r="C9" i="6"/>
  <c r="O9" i="6" s="1"/>
  <c r="C8" i="6"/>
  <c r="J8" i="6" s="1"/>
  <c r="C7" i="6"/>
  <c r="J8" i="7" l="1"/>
  <c r="N8" i="7"/>
  <c r="K11" i="6"/>
  <c r="L20" i="6"/>
  <c r="K13" i="7"/>
  <c r="M13" i="7"/>
  <c r="O10" i="7"/>
  <c r="J11" i="7"/>
  <c r="J16" i="7"/>
  <c r="J20" i="6"/>
  <c r="L16" i="6"/>
  <c r="J11" i="6"/>
  <c r="M16" i="6"/>
  <c r="L17" i="6"/>
  <c r="J9" i="6"/>
  <c r="K16" i="6"/>
  <c r="K8" i="7"/>
  <c r="L11" i="7"/>
  <c r="K15" i="7"/>
  <c r="J12" i="7"/>
  <c r="L12" i="7"/>
  <c r="L15" i="7"/>
  <c r="J10" i="6"/>
  <c r="K10" i="6"/>
  <c r="L14" i="6"/>
  <c r="M10" i="6"/>
  <c r="M14" i="6"/>
  <c r="O24" i="6"/>
  <c r="K27" i="6"/>
  <c r="O8" i="6"/>
  <c r="N17" i="6"/>
  <c r="K21" i="6"/>
  <c r="J25" i="6"/>
  <c r="M8" i="7"/>
  <c r="K11" i="7"/>
  <c r="K12" i="7"/>
  <c r="S8" i="7"/>
  <c r="S9" i="7" s="1"/>
  <c r="K18" i="6"/>
  <c r="J22" i="6"/>
  <c r="J28" i="6"/>
  <c r="L10" i="6"/>
  <c r="O22" i="6"/>
  <c r="K26" i="6"/>
  <c r="L28" i="6"/>
  <c r="M11" i="7"/>
  <c r="M12" i="7"/>
  <c r="J14" i="7"/>
  <c r="K16" i="7"/>
  <c r="J26" i="6"/>
  <c r="L26" i="6"/>
  <c r="N11" i="7"/>
  <c r="N12" i="7"/>
  <c r="L14" i="7"/>
  <c r="N16" i="7"/>
  <c r="T8" i="7"/>
  <c r="M26" i="6"/>
  <c r="O16" i="7"/>
  <c r="K19" i="6"/>
  <c r="N14" i="6"/>
  <c r="K22" i="6"/>
  <c r="J24" i="6"/>
  <c r="K25" i="6"/>
  <c r="K8" i="6"/>
  <c r="L9" i="6"/>
  <c r="K13" i="6"/>
  <c r="O14" i="6"/>
  <c r="O16" i="6"/>
  <c r="J18" i="6"/>
  <c r="L22" i="6"/>
  <c r="K24" i="6"/>
  <c r="L25" i="6"/>
  <c r="L24" i="6"/>
  <c r="N9" i="6"/>
  <c r="J14" i="6"/>
  <c r="J17" i="6"/>
  <c r="L18" i="6"/>
  <c r="M22" i="6"/>
  <c r="N25" i="6"/>
  <c r="L8" i="6"/>
  <c r="M8" i="6"/>
  <c r="J16" i="6"/>
  <c r="K17" i="6"/>
  <c r="M18" i="6"/>
  <c r="M24" i="6"/>
  <c r="J12" i="6"/>
  <c r="J19" i="6"/>
  <c r="L12" i="6"/>
  <c r="K9" i="6"/>
  <c r="K29" i="6"/>
  <c r="O9" i="7"/>
  <c r="N10" i="7"/>
  <c r="L13" i="7"/>
  <c r="K14" i="7"/>
  <c r="J15" i="7"/>
  <c r="L8" i="7"/>
  <c r="K9" i="7"/>
  <c r="J10" i="7"/>
  <c r="N13" i="7"/>
  <c r="M14" i="7"/>
  <c r="L16" i="7"/>
  <c r="J9" i="7"/>
  <c r="L9" i="7"/>
  <c r="K10" i="7"/>
  <c r="N14" i="7"/>
  <c r="M15" i="7"/>
  <c r="L10" i="7"/>
  <c r="N15" i="7"/>
  <c r="M9" i="7"/>
  <c r="N8" i="6"/>
  <c r="M9" i="6"/>
  <c r="L11" i="6"/>
  <c r="K12" i="6"/>
  <c r="J13" i="6"/>
  <c r="O15" i="6"/>
  <c r="M17" i="6"/>
  <c r="L19" i="6"/>
  <c r="K20" i="6"/>
  <c r="J21" i="6"/>
  <c r="O23" i="6"/>
  <c r="M25" i="6"/>
  <c r="L27" i="6"/>
  <c r="K28" i="6"/>
  <c r="J29" i="6"/>
  <c r="N10" i="6"/>
  <c r="M11" i="6"/>
  <c r="L13" i="6"/>
  <c r="J15" i="6"/>
  <c r="N18" i="6"/>
  <c r="M19" i="6"/>
  <c r="L21" i="6"/>
  <c r="J23" i="6"/>
  <c r="N26" i="6"/>
  <c r="M27" i="6"/>
  <c r="L29" i="6"/>
  <c r="N11" i="6"/>
  <c r="M12" i="6"/>
  <c r="K15" i="6"/>
  <c r="N19" i="6"/>
  <c r="M20" i="6"/>
  <c r="K23" i="6"/>
  <c r="N27" i="6"/>
  <c r="M28" i="6"/>
  <c r="N12" i="6"/>
  <c r="M13" i="6"/>
  <c r="L15" i="6"/>
  <c r="N20" i="6"/>
  <c r="M21" i="6"/>
  <c r="L23" i="6"/>
  <c r="O27" i="6"/>
  <c r="N28" i="6"/>
  <c r="M29" i="6"/>
  <c r="N13" i="6"/>
  <c r="N21" i="6"/>
  <c r="N29" i="6"/>
  <c r="M15" i="6"/>
  <c r="M23" i="6"/>
  <c r="C8" i="5"/>
  <c r="K8" i="5" s="1"/>
  <c r="P8" i="5"/>
  <c r="V8" i="5" s="1"/>
  <c r="Q8" i="5"/>
  <c r="W8" i="5" s="1"/>
  <c r="C9" i="5"/>
  <c r="L9" i="5" s="1"/>
  <c r="M9" i="5"/>
  <c r="C10" i="5"/>
  <c r="M10" i="5"/>
  <c r="N10" i="5"/>
  <c r="C11" i="5"/>
  <c r="N11" i="5"/>
  <c r="P11" i="5"/>
  <c r="C12" i="5"/>
  <c r="O12" i="5" s="1"/>
  <c r="M12" i="5"/>
  <c r="N12" i="5"/>
  <c r="C13" i="5"/>
  <c r="O13" i="5" s="1"/>
  <c r="K13" i="5"/>
  <c r="M13" i="5"/>
  <c r="N13" i="5"/>
  <c r="P13" i="5"/>
  <c r="C14" i="5"/>
  <c r="C15" i="5"/>
  <c r="N15" i="5"/>
  <c r="C16" i="5"/>
  <c r="K16" i="5"/>
  <c r="L16" i="5"/>
  <c r="P16" i="5"/>
  <c r="C17" i="5"/>
  <c r="L17" i="5" s="1"/>
  <c r="M17" i="5"/>
  <c r="C18" i="5"/>
  <c r="M18" i="5"/>
  <c r="N18" i="5"/>
  <c r="C19" i="5"/>
  <c r="N19" i="5"/>
  <c r="P19" i="5"/>
  <c r="C20" i="5"/>
  <c r="O20" i="5" s="1"/>
  <c r="M20" i="5"/>
  <c r="N20" i="5"/>
  <c r="C21" i="5"/>
  <c r="O21" i="5" s="1"/>
  <c r="K21" i="5"/>
  <c r="M21" i="5"/>
  <c r="N21" i="5"/>
  <c r="P21" i="5"/>
  <c r="C22" i="5"/>
  <c r="C23" i="5"/>
  <c r="K23" i="5"/>
  <c r="C24" i="5"/>
  <c r="K24" i="5"/>
  <c r="L24" i="5"/>
  <c r="P24" i="5"/>
  <c r="C25" i="5"/>
  <c r="L25" i="5" s="1"/>
  <c r="M25" i="5"/>
  <c r="C26" i="5"/>
  <c r="M26" i="5"/>
  <c r="N26" i="5"/>
  <c r="C27" i="5"/>
  <c r="K27" i="5"/>
  <c r="N27" i="5"/>
  <c r="P27" i="5"/>
  <c r="C28" i="5"/>
  <c r="O28" i="5" s="1"/>
  <c r="K28" i="5"/>
  <c r="L28" i="5"/>
  <c r="M28" i="5"/>
  <c r="P28" i="5"/>
  <c r="Q28" i="5"/>
  <c r="C29" i="5"/>
  <c r="O29" i="5" s="1"/>
  <c r="L29" i="5"/>
  <c r="M29" i="5"/>
  <c r="N29" i="5"/>
  <c r="C30" i="5"/>
  <c r="O30" i="5" s="1"/>
  <c r="C31" i="5"/>
  <c r="O31" i="5" s="1"/>
  <c r="C32" i="5"/>
  <c r="K32" i="5"/>
  <c r="L32" i="5"/>
  <c r="C33" i="5"/>
  <c r="M33" i="5" s="1"/>
  <c r="L33" i="5"/>
  <c r="Q33" i="5"/>
  <c r="C34" i="5"/>
  <c r="M34" i="5"/>
  <c r="C35" i="5"/>
  <c r="K35" i="5" s="1"/>
  <c r="N35" i="5"/>
  <c r="C36" i="5"/>
  <c r="O36" i="5" s="1"/>
  <c r="K36" i="5"/>
  <c r="L36" i="5"/>
  <c r="C37" i="5"/>
  <c r="O37" i="5" s="1"/>
  <c r="K37" i="5"/>
  <c r="L37" i="5"/>
  <c r="M37" i="5"/>
  <c r="P37" i="5"/>
  <c r="Q37" i="5"/>
  <c r="C38" i="5"/>
  <c r="O38" i="5" s="1"/>
  <c r="C39" i="5"/>
  <c r="O39" i="5" s="1"/>
  <c r="K39" i="5"/>
  <c r="P39" i="5"/>
  <c r="U8" i="7" l="1"/>
  <c r="U9" i="7" s="1"/>
  <c r="U10" i="7" s="1"/>
  <c r="U11" i="7" s="1"/>
  <c r="U12" i="7" s="1"/>
  <c r="U13" i="7" s="1"/>
  <c r="U14" i="7" s="1"/>
  <c r="U15" i="7" s="1"/>
  <c r="U16" i="7" s="1"/>
  <c r="U17" i="7" s="1"/>
  <c r="O19" i="7"/>
  <c r="P8" i="7"/>
  <c r="P9" i="7" s="1"/>
  <c r="P10" i="7" s="1"/>
  <c r="P11" i="7" s="1"/>
  <c r="P12" i="7" s="1"/>
  <c r="P13" i="7" s="1"/>
  <c r="P14" i="7" s="1"/>
  <c r="P15" i="7" s="1"/>
  <c r="P16" i="7" s="1"/>
  <c r="P17" i="7" s="1"/>
  <c r="U8" i="6"/>
  <c r="U9" i="6" s="1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S10" i="7"/>
  <c r="S11" i="7" s="1"/>
  <c r="S12" i="7" s="1"/>
  <c r="S13" i="7" s="1"/>
  <c r="S14" i="7" s="1"/>
  <c r="S15" i="7" s="1"/>
  <c r="S16" i="7" s="1"/>
  <c r="N31" i="6"/>
  <c r="J31" i="6"/>
  <c r="K19" i="7"/>
  <c r="J19" i="7"/>
  <c r="M32" i="5"/>
  <c r="O32" i="5"/>
  <c r="L26" i="5"/>
  <c r="O26" i="5"/>
  <c r="L20" i="5"/>
  <c r="L18" i="5"/>
  <c r="O18" i="5"/>
  <c r="L12" i="5"/>
  <c r="L10" i="5"/>
  <c r="O10" i="5"/>
  <c r="L8" i="5"/>
  <c r="Z8" i="5" s="1"/>
  <c r="N38" i="5"/>
  <c r="P35" i="5"/>
  <c r="K31" i="5"/>
  <c r="K29" i="5"/>
  <c r="Q25" i="5"/>
  <c r="M24" i="5"/>
  <c r="O24" i="5"/>
  <c r="L21" i="5"/>
  <c r="K20" i="5"/>
  <c r="Q17" i="5"/>
  <c r="M16" i="5"/>
  <c r="O16" i="5"/>
  <c r="L13" i="5"/>
  <c r="K12" i="5"/>
  <c r="Q9" i="5"/>
  <c r="K31" i="6"/>
  <c r="O31" i="6"/>
  <c r="T8" i="6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Q36" i="5"/>
  <c r="N19" i="7"/>
  <c r="Q8" i="7"/>
  <c r="Q9" i="7" s="1"/>
  <c r="Q10" i="7" s="1"/>
  <c r="Q11" i="7" s="1"/>
  <c r="Q12" i="7" s="1"/>
  <c r="Q13" i="7" s="1"/>
  <c r="Q14" i="7" s="1"/>
  <c r="Q15" i="7" s="1"/>
  <c r="Q16" i="7" s="1"/>
  <c r="Q17" i="7" s="1"/>
  <c r="L19" i="7"/>
  <c r="L34" i="5"/>
  <c r="O34" i="5"/>
  <c r="M8" i="5"/>
  <c r="S8" i="5" s="1"/>
  <c r="O8" i="5"/>
  <c r="U8" i="5" s="1"/>
  <c r="P36" i="5"/>
  <c r="K33" i="5"/>
  <c r="O33" i="5"/>
  <c r="L23" i="5"/>
  <c r="O23" i="5"/>
  <c r="K15" i="5"/>
  <c r="O15" i="5"/>
  <c r="L31" i="6"/>
  <c r="Q8" i="6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R8" i="7"/>
  <c r="R9" i="7" s="1"/>
  <c r="R10" i="7" s="1"/>
  <c r="R11" i="7" s="1"/>
  <c r="R12" i="7" s="1"/>
  <c r="R13" i="7" s="1"/>
  <c r="R14" i="7" s="1"/>
  <c r="R15" i="7" s="1"/>
  <c r="R16" i="7" s="1"/>
  <c r="M19" i="7"/>
  <c r="N36" i="5"/>
  <c r="M35" i="5"/>
  <c r="O35" i="5"/>
  <c r="Q32" i="5"/>
  <c r="Q29" i="5"/>
  <c r="K25" i="5"/>
  <c r="O25" i="5"/>
  <c r="Q22" i="5"/>
  <c r="O22" i="5"/>
  <c r="Q20" i="5"/>
  <c r="K17" i="5"/>
  <c r="O17" i="5"/>
  <c r="Q14" i="5"/>
  <c r="O14" i="5"/>
  <c r="Q12" i="5"/>
  <c r="K9" i="5"/>
  <c r="O9" i="5"/>
  <c r="N37" i="5"/>
  <c r="M36" i="5"/>
  <c r="N34" i="5"/>
  <c r="P32" i="5"/>
  <c r="P29" i="5"/>
  <c r="N28" i="5"/>
  <c r="M27" i="5"/>
  <c r="O27" i="5"/>
  <c r="Q24" i="5"/>
  <c r="Q21" i="5"/>
  <c r="P20" i="5"/>
  <c r="M19" i="5"/>
  <c r="O19" i="5"/>
  <c r="Q16" i="5"/>
  <c r="Q13" i="5"/>
  <c r="P12" i="5"/>
  <c r="M11" i="5"/>
  <c r="O11" i="5"/>
  <c r="Y8" i="5"/>
  <c r="M31" i="6"/>
  <c r="R8" i="6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T9" i="7"/>
  <c r="T10" i="7" s="1"/>
  <c r="T11" i="7" s="1"/>
  <c r="T12" i="7" s="1"/>
  <c r="T13" i="7" s="1"/>
  <c r="T14" i="7" s="1"/>
  <c r="T15" i="7" s="1"/>
  <c r="T16" i="7" s="1"/>
  <c r="S8" i="6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P8" i="6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Q38" i="5"/>
  <c r="K38" i="5"/>
  <c r="M38" i="5"/>
  <c r="L38" i="5"/>
  <c r="P38" i="5"/>
  <c r="L31" i="5"/>
  <c r="M31" i="5"/>
  <c r="N31" i="5"/>
  <c r="P31" i="5"/>
  <c r="Q31" i="5"/>
  <c r="L39" i="5"/>
  <c r="M39" i="5"/>
  <c r="N39" i="5"/>
  <c r="Q39" i="5"/>
  <c r="Q30" i="5"/>
  <c r="K30" i="5"/>
  <c r="L30" i="5"/>
  <c r="M30" i="5"/>
  <c r="N30" i="5"/>
  <c r="P30" i="5"/>
  <c r="W9" i="5"/>
  <c r="L35" i="5"/>
  <c r="K34" i="5"/>
  <c r="L27" i="5"/>
  <c r="K26" i="5"/>
  <c r="Q23" i="5"/>
  <c r="P22" i="5"/>
  <c r="L19" i="5"/>
  <c r="K18" i="5"/>
  <c r="Q15" i="5"/>
  <c r="P14" i="5"/>
  <c r="L11" i="5"/>
  <c r="K10" i="5"/>
  <c r="R8" i="5"/>
  <c r="R9" i="5" s="1"/>
  <c r="P23" i="5"/>
  <c r="N22" i="5"/>
  <c r="K19" i="5"/>
  <c r="P15" i="5"/>
  <c r="N14" i="5"/>
  <c r="K11" i="5"/>
  <c r="M14" i="5"/>
  <c r="P25" i="5"/>
  <c r="N24" i="5"/>
  <c r="M23" i="5"/>
  <c r="L22" i="5"/>
  <c r="Q18" i="5"/>
  <c r="P17" i="5"/>
  <c r="N16" i="5"/>
  <c r="M15" i="5"/>
  <c r="L14" i="5"/>
  <c r="Q10" i="5"/>
  <c r="Y9" i="5"/>
  <c r="P9" i="5"/>
  <c r="V9" i="5" s="1"/>
  <c r="N8" i="5"/>
  <c r="N23" i="5"/>
  <c r="M22" i="5"/>
  <c r="Q34" i="5"/>
  <c r="P33" i="5"/>
  <c r="N32" i="5"/>
  <c r="Q26" i="5"/>
  <c r="Q35" i="5"/>
  <c r="P34" i="5"/>
  <c r="N33" i="5"/>
  <c r="Q27" i="5"/>
  <c r="P26" i="5"/>
  <c r="N25" i="5"/>
  <c r="K22" i="5"/>
  <c r="Q19" i="5"/>
  <c r="P18" i="5"/>
  <c r="N17" i="5"/>
  <c r="L15" i="5"/>
  <c r="K14" i="5"/>
  <c r="Q11" i="5"/>
  <c r="P10" i="5"/>
  <c r="V10" i="5" s="1"/>
  <c r="V11" i="5" s="1"/>
  <c r="V12" i="5" s="1"/>
  <c r="V13" i="5" s="1"/>
  <c r="N9" i="5"/>
  <c r="B29" i="1"/>
  <c r="S9" i="5" l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U9" i="5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Z9" i="5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Z37" i="5" s="1"/>
  <c r="Z38" i="5" s="1"/>
  <c r="Z39" i="5" s="1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X8" i="5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W10" i="5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Y10" i="5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Y38" i="5" s="1"/>
  <c r="Y39" i="5" s="1"/>
  <c r="R10" i="5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V14" i="5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<sst xmlns="http://schemas.openxmlformats.org/spreadsheetml/2006/main" count="575" uniqueCount="166">
  <si>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</si>
  <si>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</si>
  <si>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</si>
  <si>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</si>
  <si>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</si>
  <si>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</si>
  <si>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</si>
  <si>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</si>
  <si>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</si>
  <si>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</si>
  <si>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</si>
  <si>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</si>
  <si>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</si>
  <si>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</si>
  <si>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</si>
  <si>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</si>
  <si>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</si>
  <si>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</si>
  <si>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</si>
  <si>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</si>
  <si>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</si>
  <si>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</si>
  <si>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</si>
  <si>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</si>
  <si>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</si>
  <si>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</si>
  <si>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</si>
  <si>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</si>
  <si>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</si>
  <si>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</si>
  <si>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</si>
  <si>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</si>
  <si>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</si>
  <si>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</si>
  <si>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</si>
  <si>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</si>
  <si>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</si>
  <si>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</si>
  <si>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</si>
  <si>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</si>
  <si>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</si>
  <si>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</si>
  <si>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</si>
  <si>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</si>
  <si>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</si>
  <si>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</si>
  <si>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</si>
  <si>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</si>
  <si>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</si>
  <si>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</si>
  <si>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</si>
  <si>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</si>
  <si>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</si>
  <si>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</si>
  <si>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</si>
  <si>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</si>
  <si>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</si>
  <si>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</si>
  <si>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</si>
  <si>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</si>
  <si>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</si>
  <si>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</si>
  <si>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</si>
  <si>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</si>
  <si>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</si>
  <si>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</si>
  <si>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</si>
  <si>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</si>
  <si>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</si>
  <si>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</si>
  <si>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</si>
  <si>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</si>
  <si>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</si>
  <si>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</si>
  <si>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</si>
  <si>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</si>
  <si>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</si>
  <si>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</si>
  <si>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</si>
  <si>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</si>
  <si>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</si>
  <si>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</si>
  <si>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</si>
  <si>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</si>
  <si>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</si>
  <si>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</si>
  <si>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</si>
  <si>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</si>
  <si>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</si>
  <si>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</si>
  <si>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</si>
  <si>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</si>
  <si>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</si>
  <si>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</si>
  <si>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</si>
  <si>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</si>
  <si>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</si>
  <si>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</si>
  <si>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</si>
  <si>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</si>
  <si>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</si>
  <si>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</si>
  <si>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</si>
  <si>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</si>
  <si>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</si>
  <si>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</si>
  <si>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</si>
  <si>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</si>
  <si>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</si>
  <si>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509+61</t>
  </si>
  <si>
    <t>510+00</t>
  </si>
  <si>
    <t>510+50</t>
  </si>
  <si>
    <t>511+00</t>
  </si>
  <si>
    <t>511+50</t>
  </si>
  <si>
    <t>512+00</t>
  </si>
  <si>
    <t>512+50</t>
  </si>
  <si>
    <t>513+00</t>
  </si>
  <si>
    <t>513+50</t>
  </si>
  <si>
    <t>514+00</t>
  </si>
  <si>
    <t>514+50</t>
  </si>
  <si>
    <t>515+00</t>
  </si>
  <si>
    <t>515+50</t>
  </si>
  <si>
    <t>516+00</t>
  </si>
  <si>
    <t>516+50</t>
  </si>
  <si>
    <t>517+00</t>
  </si>
  <si>
    <t>517+50</t>
  </si>
  <si>
    <t>518+00</t>
  </si>
  <si>
    <t>518+50</t>
  </si>
  <si>
    <t>519+00</t>
  </si>
  <si>
    <t>519+50</t>
  </si>
  <si>
    <t>520+00</t>
  </si>
  <si>
    <t>520+50</t>
  </si>
  <si>
    <t>521+00</t>
  </si>
  <si>
    <t>521+50</t>
  </si>
  <si>
    <t>522+00</t>
  </si>
  <si>
    <t>522+50</t>
  </si>
  <si>
    <t>523+00</t>
  </si>
  <si>
    <t>523+50</t>
  </si>
  <si>
    <t>524+00</t>
  </si>
  <si>
    <t>524+50</t>
  </si>
  <si>
    <t>525+00</t>
  </si>
  <si>
    <t>525+30</t>
  </si>
  <si>
    <t>Unusable</t>
  </si>
  <si>
    <t>Pavement</t>
  </si>
  <si>
    <t>Material</t>
  </si>
  <si>
    <t xml:space="preserve">Topsoil </t>
  </si>
  <si>
    <t xml:space="preserve">Select </t>
  </si>
  <si>
    <t>Select</t>
  </si>
  <si>
    <t>Crushed</t>
  </si>
  <si>
    <t>Borrow</t>
  </si>
  <si>
    <t xml:space="preserve">Pavement 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</si>
  <si>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</si>
  <si>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</si>
  <si>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</si>
  <si>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</si>
  <si>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</si>
  <si>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</si>
  <si>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</si>
  <si>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Division -- Ramp-D</t>
  </si>
  <si>
    <t>Note 9</t>
  </si>
  <si>
    <t>Stage 5 -- Ramp-D</t>
  </si>
  <si>
    <t>Mass</t>
  </si>
  <si>
    <t>Ordinate</t>
  </si>
  <si>
    <t>Totals:</t>
  </si>
  <si>
    <t>Stage 2 -- Ramp-D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</si>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</sst>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5" xfId="0" applyNumberFormat="1" applyFont="1" applyFill="1" applyBorder="1" applyAlignment="1" applyProtection="1">
      <alignment horizontal="center"/>
      <protection locked="0"/>
    </xf>
    <xf numFmtId="167" fontId="4" fillId="0" borderId="8" xfId="0" applyNumberFormat="1" applyFont="1" applyFill="1" applyBorder="1" applyAlignment="1" applyProtection="1">
      <alignment horizont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7" xfId="0" applyNumberFormat="1" applyFont="1" applyFill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Fill="1" applyBorder="1" applyAlignment="1" applyProtection="1">
      <alignment horizontal="center"/>
      <protection locked="0"/>
    </xf>
    <xf numFmtId="167" fontId="4" fillId="0" borderId="12" xfId="0" applyNumberFormat="1" applyFont="1" applyFill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Fill="1" applyBorder="1" applyAlignment="1" applyProtection="1">
      <alignment horizontal="center" vertical="center"/>
      <protection locked="0"/>
    </xf>
    <xf numFmtId="167" fontId="4" fillId="0" borderId="8" xfId="0" applyNumberFormat="1" applyFont="1" applyFill="1" applyBorder="1" applyAlignment="1" applyProtection="1">
      <alignment horizontal="center" vertic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Fill="1" applyBorder="1" applyAlignment="1" applyProtection="1">
      <alignment horizontal="center" vertical="center"/>
      <protection locked="0"/>
    </xf>
    <xf numFmtId="167" fontId="4" fillId="0" borderId="7" xfId="0" applyNumberFormat="1" applyFont="1" applyFill="1" applyBorder="1" applyAlignment="1" applyProtection="1">
      <alignment horizontal="center" vertical="center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9047-B9A6-4717-A9FE-2C945EC2B7EA}">
  <dimension ref="A1:AF4081"/>
  <sheetViews>
    <sheetView showGridLines="0" tabSelected="1" workbookViewId="0">
      <selection activeCell="T26" sqref="T26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164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84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97" t="s">
        <v>142</v>
      </c>
      <c r="F3" s="125"/>
      <c r="G3" s="97" t="s">
        <v>146</v>
      </c>
      <c r="H3" s="97" t="s">
        <v>147</v>
      </c>
      <c r="I3" s="95"/>
      <c r="J3" s="96"/>
      <c r="K3" s="97" t="s">
        <v>142</v>
      </c>
      <c r="L3" s="97"/>
      <c r="M3" s="97" t="s">
        <v>146</v>
      </c>
      <c r="N3" s="97" t="s">
        <v>147</v>
      </c>
      <c r="O3" s="98"/>
      <c r="P3" s="93"/>
      <c r="Q3" s="125" t="s">
        <v>67</v>
      </c>
      <c r="R3" s="125" t="s">
        <v>147</v>
      </c>
      <c r="S3" s="125" t="s">
        <v>153</v>
      </c>
      <c r="T3" s="185" t="s">
        <v>15</v>
      </c>
      <c r="U3" s="114" t="s">
        <v>161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5" t="s">
        <v>150</v>
      </c>
      <c r="F4" s="125" t="s">
        <v>19</v>
      </c>
      <c r="G4" s="125" t="s">
        <v>148</v>
      </c>
      <c r="H4" s="125" t="s">
        <v>149</v>
      </c>
      <c r="I4" s="95" t="s">
        <v>22</v>
      </c>
      <c r="J4" s="93" t="s">
        <v>17</v>
      </c>
      <c r="K4" s="125" t="s">
        <v>150</v>
      </c>
      <c r="L4" s="125" t="s">
        <v>19</v>
      </c>
      <c r="M4" s="125" t="s">
        <v>148</v>
      </c>
      <c r="N4" s="125" t="s">
        <v>149</v>
      </c>
      <c r="O4" s="95" t="s">
        <v>22</v>
      </c>
      <c r="P4" s="93" t="s">
        <v>17</v>
      </c>
      <c r="Q4" s="125" t="s">
        <v>19</v>
      </c>
      <c r="R4" s="125" t="s">
        <v>154</v>
      </c>
      <c r="S4" s="125" t="s">
        <v>155</v>
      </c>
      <c r="T4" s="185" t="s">
        <v>23</v>
      </c>
      <c r="U4" s="115" t="s">
        <v>162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144</v>
      </c>
      <c r="F5" s="126"/>
      <c r="G5" s="125" t="s">
        <v>144</v>
      </c>
      <c r="H5" s="126"/>
      <c r="I5" s="103"/>
      <c r="J5" s="93"/>
      <c r="K5" s="125" t="s">
        <v>144</v>
      </c>
      <c r="L5" s="126"/>
      <c r="M5" s="125" t="s">
        <v>144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86" t="s">
        <v>159</v>
      </c>
      <c r="U6" s="116" t="s">
        <v>165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38" t="s">
        <v>119</v>
      </c>
      <c r="B7" s="139">
        <v>51450</v>
      </c>
      <c r="C7" s="139" t="e">
        <f>B7-#REF!</f>
        <v>#REF!</v>
      </c>
      <c r="D7" s="161">
        <v>10.9738774473444</v>
      </c>
      <c r="E7" s="162">
        <v>0</v>
      </c>
      <c r="F7" s="163">
        <v>95.468908032096806</v>
      </c>
      <c r="G7" s="164">
        <v>96</v>
      </c>
      <c r="H7" s="164">
        <v>92</v>
      </c>
      <c r="I7" s="165">
        <v>48</v>
      </c>
      <c r="J7" s="140">
        <v>0</v>
      </c>
      <c r="K7" s="140">
        <v>0</v>
      </c>
      <c r="L7" s="140">
        <v>0</v>
      </c>
      <c r="M7" s="140">
        <v>0</v>
      </c>
      <c r="N7" s="140">
        <v>0</v>
      </c>
      <c r="O7" s="140">
        <v>0</v>
      </c>
      <c r="P7" s="151">
        <v>0</v>
      </c>
      <c r="Q7" s="142">
        <v>0</v>
      </c>
      <c r="R7" s="143">
        <v>0</v>
      </c>
      <c r="S7" s="140">
        <v>0</v>
      </c>
      <c r="T7" s="140">
        <v>0</v>
      </c>
      <c r="U7" s="152">
        <v>0</v>
      </c>
    </row>
    <row r="8" spans="1:32" ht="12.75" customHeight="1" x14ac:dyDescent="0.2">
      <c r="A8" s="144" t="s">
        <v>120</v>
      </c>
      <c r="B8" s="122">
        <v>51500</v>
      </c>
      <c r="C8" s="122">
        <f t="shared" ref="C8:C29" si="0">B8-B7</f>
        <v>50</v>
      </c>
      <c r="D8" s="166">
        <v>5.28582041897607</v>
      </c>
      <c r="E8" s="167">
        <v>0</v>
      </c>
      <c r="F8" s="168">
        <v>213.68700494922399</v>
      </c>
      <c r="G8" s="169">
        <v>98</v>
      </c>
      <c r="H8" s="169">
        <v>94</v>
      </c>
      <c r="I8" s="170">
        <v>49</v>
      </c>
      <c r="J8" s="11">
        <f t="shared" ref="J8:J29" si="1">AVERAGE(D7:D8)*(C8)/27</f>
        <v>15.055275802148582</v>
      </c>
      <c r="K8" s="11">
        <f t="shared" ref="K8:K29" si="2">AVERAGE(E7:E8)*(C8)/27</f>
        <v>0</v>
      </c>
      <c r="L8" s="11">
        <f t="shared" ref="L8:L29" si="3">AVERAGE(F7:F8)*(C8)/27</f>
        <v>286.25547498270447</v>
      </c>
      <c r="M8" s="10">
        <f t="shared" ref="M8:M29" si="4">AVERAGE(G7:G8)*(C8)/27</f>
        <v>179.62962962962962</v>
      </c>
      <c r="N8" s="11">
        <f t="shared" ref="N8:N29" si="5">AVERAGE(H7:H8)*(C8)/27</f>
        <v>172.22222222222223</v>
      </c>
      <c r="O8" s="11">
        <f t="shared" ref="O8:O29" si="6">AVERAGE(I7:I8)*(C8)/27</f>
        <v>89.81481481481481</v>
      </c>
      <c r="P8" s="153">
        <f>J8*P5+P7</f>
        <v>15.055275802148582</v>
      </c>
      <c r="Q8" s="132">
        <f t="shared" ref="Q8:Q29" si="7">(L8-(N8*$S$5)-(O8*$T$5))*$Q$5+Q7</f>
        <v>31.661936320973211</v>
      </c>
      <c r="R8" s="133">
        <f>M8*R5+R7</f>
        <v>179.62962962962962</v>
      </c>
      <c r="S8" s="11">
        <f>N8*S5+S7</f>
        <v>198.05555555555554</v>
      </c>
      <c r="T8" s="11">
        <f>O8*T5+T7</f>
        <v>62.87037037037036</v>
      </c>
      <c r="U8" s="154">
        <f t="shared" ref="U8:U29" si="8">(J8-K8-(L8-(N8*$S$5)-(O8*$T$5))*$Q$5+U7)</f>
        <v>-16.606660518824629</v>
      </c>
    </row>
    <row r="9" spans="1:32" ht="12.75" customHeight="1" thickBot="1" x14ac:dyDescent="0.25">
      <c r="A9" s="144" t="s">
        <v>121</v>
      </c>
      <c r="B9" s="122">
        <v>51550</v>
      </c>
      <c r="C9" s="122">
        <f t="shared" si="0"/>
        <v>50</v>
      </c>
      <c r="D9" s="166">
        <v>3.30155188637946</v>
      </c>
      <c r="E9" s="167">
        <v>0</v>
      </c>
      <c r="F9" s="168">
        <v>258.31402486245901</v>
      </c>
      <c r="G9" s="169">
        <v>100</v>
      </c>
      <c r="H9" s="169">
        <v>96</v>
      </c>
      <c r="I9" s="170">
        <v>50</v>
      </c>
      <c r="J9" s="11">
        <f t="shared" si="1"/>
        <v>7.9512706531069721</v>
      </c>
      <c r="K9" s="11">
        <f t="shared" si="2"/>
        <v>0</v>
      </c>
      <c r="L9" s="11">
        <f t="shared" si="3"/>
        <v>437.03799056637314</v>
      </c>
      <c r="M9" s="10">
        <f t="shared" si="4"/>
        <v>183.33333333333334</v>
      </c>
      <c r="N9" s="11">
        <f t="shared" si="5"/>
        <v>175.92592592592592</v>
      </c>
      <c r="O9" s="11">
        <f t="shared" si="6"/>
        <v>91.666666666666671</v>
      </c>
      <c r="P9" s="153">
        <f>J9*P5+P8</f>
        <v>23.006546455255553</v>
      </c>
      <c r="Q9" s="132">
        <f t="shared" si="7"/>
        <v>244.8575726770878</v>
      </c>
      <c r="R9" s="133">
        <f>M9*R5+R8</f>
        <v>362.96296296296293</v>
      </c>
      <c r="S9" s="11">
        <f>N9*S5+S8</f>
        <v>400.37037037037032</v>
      </c>
      <c r="T9" s="11">
        <f>O9*T5+T8</f>
        <v>127.03703703703704</v>
      </c>
      <c r="U9" s="154">
        <f t="shared" si="8"/>
        <v>-221.85102622183226</v>
      </c>
    </row>
    <row r="10" spans="1:32" ht="12.75" customHeight="1" thickBot="1" x14ac:dyDescent="0.25">
      <c r="A10" s="144" t="s">
        <v>122</v>
      </c>
      <c r="B10" s="122">
        <v>51600</v>
      </c>
      <c r="C10" s="122">
        <f t="shared" si="0"/>
        <v>50</v>
      </c>
      <c r="D10" s="166">
        <v>3.5154173326373002</v>
      </c>
      <c r="E10" s="167">
        <v>0</v>
      </c>
      <c r="F10" s="168">
        <v>333.26063859654801</v>
      </c>
      <c r="G10" s="169">
        <v>104</v>
      </c>
      <c r="H10" s="169">
        <v>100</v>
      </c>
      <c r="I10" s="170">
        <v>52</v>
      </c>
      <c r="J10" s="11">
        <f t="shared" si="1"/>
        <v>6.3120085361266307</v>
      </c>
      <c r="K10" s="11">
        <f t="shared" si="2"/>
        <v>0</v>
      </c>
      <c r="L10" s="11">
        <f t="shared" si="3"/>
        <v>547.75431801759908</v>
      </c>
      <c r="M10" s="10">
        <f t="shared" si="4"/>
        <v>188.88888888888889</v>
      </c>
      <c r="N10" s="11">
        <f t="shared" si="5"/>
        <v>181.4814814814815</v>
      </c>
      <c r="O10" s="11">
        <f t="shared" si="6"/>
        <v>94.444444444444443</v>
      </c>
      <c r="P10" s="153">
        <f>J10*P5+P9</f>
        <v>29.318554991382182</v>
      </c>
      <c r="Q10" s="132">
        <f t="shared" si="7"/>
        <v>586.03195168056811</v>
      </c>
      <c r="R10" s="133">
        <f>M10*R5+R9</f>
        <v>551.85185185185185</v>
      </c>
      <c r="S10" s="11">
        <f>N10*S5+S9</f>
        <v>609.07407407407402</v>
      </c>
      <c r="T10" s="11">
        <f>O10*T5+T9</f>
        <v>193.14814814814815</v>
      </c>
      <c r="U10" s="154">
        <f t="shared" si="8"/>
        <v>-556.71339668918597</v>
      </c>
      <c r="V10" s="135" t="s">
        <v>36</v>
      </c>
      <c r="W10" s="18"/>
      <c r="X10" s="19"/>
    </row>
    <row r="11" spans="1:32" ht="12.75" customHeight="1" thickBot="1" x14ac:dyDescent="0.25">
      <c r="A11" s="145" t="s">
        <v>123</v>
      </c>
      <c r="B11" s="146">
        <v>51650</v>
      </c>
      <c r="C11" s="146">
        <f t="shared" si="0"/>
        <v>50</v>
      </c>
      <c r="D11" s="171">
        <v>2.10925362597118</v>
      </c>
      <c r="E11" s="172">
        <v>0</v>
      </c>
      <c r="F11" s="183">
        <v>435.784098147051</v>
      </c>
      <c r="G11" s="173">
        <v>110</v>
      </c>
      <c r="H11" s="173">
        <v>106</v>
      </c>
      <c r="I11" s="174">
        <v>55</v>
      </c>
      <c r="J11" s="147">
        <f t="shared" si="1"/>
        <v>5.2080286653782215</v>
      </c>
      <c r="K11" s="147">
        <f t="shared" si="2"/>
        <v>0</v>
      </c>
      <c r="L11" s="147">
        <f t="shared" si="3"/>
        <v>712.07845994777688</v>
      </c>
      <c r="M11" s="148">
        <f t="shared" si="4"/>
        <v>198.14814814814815</v>
      </c>
      <c r="N11" s="147">
        <f t="shared" si="5"/>
        <v>190.74074074074073</v>
      </c>
      <c r="O11" s="147">
        <f t="shared" si="6"/>
        <v>99.074074074074076</v>
      </c>
      <c r="P11" s="155">
        <f>J11*P5+P10</f>
        <v>34.526583656760401</v>
      </c>
      <c r="Q11" s="149">
        <f t="shared" si="7"/>
        <v>1115.2503969856596</v>
      </c>
      <c r="R11" s="150">
        <f>M11*R5+R10</f>
        <v>750</v>
      </c>
      <c r="S11" s="147">
        <f>N11*S5+S10</f>
        <v>828.42592592592587</v>
      </c>
      <c r="T11" s="147">
        <f>O11*T5+T10</f>
        <v>262.5</v>
      </c>
      <c r="U11" s="156">
        <f t="shared" si="8"/>
        <v>-1080.7238133288993</v>
      </c>
      <c r="V11" s="135" t="s">
        <v>37</v>
      </c>
      <c r="W11" s="20" t="s">
        <v>38</v>
      </c>
      <c r="X11" s="20"/>
    </row>
    <row r="12" spans="1:32" ht="12.75" customHeight="1" x14ac:dyDescent="0.2">
      <c r="A12" s="138" t="s">
        <v>124</v>
      </c>
      <c r="B12" s="139">
        <v>51700</v>
      </c>
      <c r="C12" s="139">
        <f t="shared" si="0"/>
        <v>50</v>
      </c>
      <c r="D12" s="161">
        <v>3.0869336151663398</v>
      </c>
      <c r="E12" s="162">
        <v>0</v>
      </c>
      <c r="F12" s="163">
        <v>552.59771952755705</v>
      </c>
      <c r="G12" s="164">
        <v>114</v>
      </c>
      <c r="H12" s="164">
        <v>110</v>
      </c>
      <c r="I12" s="165">
        <v>57</v>
      </c>
      <c r="J12" s="140">
        <f t="shared" si="1"/>
        <v>4.8112844825347407</v>
      </c>
      <c r="K12" s="140">
        <f t="shared" si="2"/>
        <v>0</v>
      </c>
      <c r="L12" s="140">
        <f t="shared" si="3"/>
        <v>915.16834969871115</v>
      </c>
      <c r="M12" s="141">
        <f t="shared" si="4"/>
        <v>207.40740740740742</v>
      </c>
      <c r="N12" s="140">
        <f t="shared" si="5"/>
        <v>200</v>
      </c>
      <c r="O12" s="140">
        <f t="shared" si="6"/>
        <v>103.70370370370371</v>
      </c>
      <c r="P12" s="151">
        <f>J12*P5+P11</f>
        <v>39.337868139295139</v>
      </c>
      <c r="Q12" s="142">
        <f t="shared" si="7"/>
        <v>1880.9700933683077</v>
      </c>
      <c r="R12" s="143">
        <f>M12*R5+R11</f>
        <v>957.40740740740739</v>
      </c>
      <c r="S12" s="140">
        <f>N12*S5+S11</f>
        <v>1058.4259259259259</v>
      </c>
      <c r="T12" s="140">
        <f>O12*T5+T11</f>
        <v>335.09259259259261</v>
      </c>
      <c r="U12" s="152">
        <f t="shared" si="8"/>
        <v>-1841.6322252290129</v>
      </c>
      <c r="V12" s="16" t="s">
        <v>39</v>
      </c>
      <c r="W12" s="22" t="s">
        <v>40</v>
      </c>
      <c r="X12" s="22"/>
    </row>
    <row r="13" spans="1:32" ht="12.75" customHeight="1" x14ac:dyDescent="0.2">
      <c r="A13" s="144" t="s">
        <v>125</v>
      </c>
      <c r="B13" s="122">
        <v>51750</v>
      </c>
      <c r="C13" s="122">
        <f t="shared" si="0"/>
        <v>50</v>
      </c>
      <c r="D13" s="166">
        <v>2.5175965205089601</v>
      </c>
      <c r="E13" s="167">
        <v>0</v>
      </c>
      <c r="F13" s="168">
        <v>720.51263090144698</v>
      </c>
      <c r="G13" s="169">
        <v>120</v>
      </c>
      <c r="H13" s="169">
        <v>116</v>
      </c>
      <c r="I13" s="170">
        <v>60</v>
      </c>
      <c r="J13" s="11">
        <f t="shared" si="1"/>
        <v>5.1893797552549072</v>
      </c>
      <c r="K13" s="11">
        <f t="shared" si="2"/>
        <v>0</v>
      </c>
      <c r="L13" s="11">
        <f t="shared" si="3"/>
        <v>1178.8058800268557</v>
      </c>
      <c r="M13" s="10">
        <f t="shared" si="4"/>
        <v>216.66666666666666</v>
      </c>
      <c r="N13" s="11">
        <f t="shared" si="5"/>
        <v>209.25925925925927</v>
      </c>
      <c r="O13" s="11">
        <f t="shared" si="6"/>
        <v>108.33333333333333</v>
      </c>
      <c r="P13" s="153">
        <f>J13*P5+P12</f>
        <v>44.527247894550044</v>
      </c>
      <c r="Q13" s="132">
        <f t="shared" si="7"/>
        <v>2958.8755915500251</v>
      </c>
      <c r="R13" s="133">
        <f>M13*R5+R12</f>
        <v>1174.0740740740741</v>
      </c>
      <c r="S13" s="11">
        <f>N13*S5+S12</f>
        <v>1299.0740740740739</v>
      </c>
      <c r="T13" s="11">
        <f>O13*T5+T12</f>
        <v>410.92592592592592</v>
      </c>
      <c r="U13" s="154">
        <f t="shared" si="8"/>
        <v>-2914.3483436554752</v>
      </c>
      <c r="V13" s="16" t="s">
        <v>41</v>
      </c>
      <c r="W13" s="22" t="s">
        <v>42</v>
      </c>
      <c r="X13" s="22"/>
    </row>
    <row r="14" spans="1:32" ht="12.75" customHeight="1" x14ac:dyDescent="0.2">
      <c r="A14" s="144" t="s">
        <v>126</v>
      </c>
      <c r="B14" s="122">
        <v>51800</v>
      </c>
      <c r="C14" s="122">
        <f t="shared" si="0"/>
        <v>50</v>
      </c>
      <c r="D14" s="166">
        <v>12.941072935158401</v>
      </c>
      <c r="E14" s="167">
        <v>0</v>
      </c>
      <c r="F14" s="167">
        <v>860.87595924525897</v>
      </c>
      <c r="G14" s="169">
        <v>126</v>
      </c>
      <c r="H14" s="169">
        <v>122</v>
      </c>
      <c r="I14" s="170">
        <v>63</v>
      </c>
      <c r="J14" s="11">
        <f t="shared" si="1"/>
        <v>14.313582829321629</v>
      </c>
      <c r="K14" s="11">
        <f t="shared" si="2"/>
        <v>0</v>
      </c>
      <c r="L14" s="11">
        <f t="shared" si="3"/>
        <v>1464.2486945802832</v>
      </c>
      <c r="M14" s="10">
        <f t="shared" si="4"/>
        <v>227.77777777777777</v>
      </c>
      <c r="N14" s="11">
        <f t="shared" si="5"/>
        <v>220.37037037037038</v>
      </c>
      <c r="O14" s="11">
        <f t="shared" si="6"/>
        <v>113.88888888888889</v>
      </c>
      <c r="P14" s="153">
        <f>J14*P5+P13</f>
        <v>58.840830723871676</v>
      </c>
      <c r="Q14" s="132">
        <f t="shared" si="7"/>
        <v>4372.751274590194</v>
      </c>
      <c r="R14" s="133">
        <f>M14*R5+R13</f>
        <v>1401.851851851852</v>
      </c>
      <c r="S14" s="11">
        <f>N14*S5+S13</f>
        <v>1552.4999999999998</v>
      </c>
      <c r="T14" s="11">
        <f>O14*T5+T13</f>
        <v>490.64814814814815</v>
      </c>
      <c r="U14" s="154">
        <f t="shared" si="8"/>
        <v>-4313.9104438663226</v>
      </c>
      <c r="V14" s="16" t="s">
        <v>43</v>
      </c>
      <c r="W14" s="22" t="s">
        <v>44</v>
      </c>
      <c r="X14" s="22" t="s">
        <v>45</v>
      </c>
    </row>
    <row r="15" spans="1:32" ht="12.75" customHeight="1" x14ac:dyDescent="0.2">
      <c r="A15" s="144" t="s">
        <v>127</v>
      </c>
      <c r="B15" s="122">
        <v>51850</v>
      </c>
      <c r="C15" s="122">
        <f t="shared" si="0"/>
        <v>50</v>
      </c>
      <c r="D15" s="166">
        <v>2.4387529644300199</v>
      </c>
      <c r="E15" s="167">
        <v>0</v>
      </c>
      <c r="F15" s="167">
        <v>1098.6937403649099</v>
      </c>
      <c r="G15" s="169">
        <v>134</v>
      </c>
      <c r="H15" s="169">
        <v>130</v>
      </c>
      <c r="I15" s="170">
        <v>67</v>
      </c>
      <c r="J15" s="11">
        <f t="shared" si="1"/>
        <v>14.240579536655945</v>
      </c>
      <c r="K15" s="11">
        <f t="shared" si="2"/>
        <v>0</v>
      </c>
      <c r="L15" s="11">
        <f t="shared" si="3"/>
        <v>1814.416388527934</v>
      </c>
      <c r="M15" s="10">
        <f t="shared" si="4"/>
        <v>240.74074074074073</v>
      </c>
      <c r="N15" s="11">
        <f t="shared" si="5"/>
        <v>233.33333333333334</v>
      </c>
      <c r="O15" s="11">
        <f t="shared" si="6"/>
        <v>120.37037037037037</v>
      </c>
      <c r="P15" s="153">
        <f>J15*P5+P14</f>
        <v>73.081410260527619</v>
      </c>
      <c r="Q15" s="132">
        <f t="shared" si="7"/>
        <v>6200.0310195093707</v>
      </c>
      <c r="R15" s="133">
        <f>M15*R5+R14</f>
        <v>1642.5925925925926</v>
      </c>
      <c r="S15" s="11">
        <f>N15*S5+S14</f>
        <v>1820.833333333333</v>
      </c>
      <c r="T15" s="11">
        <f>O15*T5+T14</f>
        <v>574.90740740740739</v>
      </c>
      <c r="U15" s="154">
        <f t="shared" si="8"/>
        <v>-6126.9496092488434</v>
      </c>
      <c r="V15" s="16" t="s">
        <v>46</v>
      </c>
      <c r="W15" s="22" t="s">
        <v>44</v>
      </c>
      <c r="X15" s="22" t="s">
        <v>47</v>
      </c>
    </row>
    <row r="16" spans="1:32" ht="12.75" customHeight="1" thickBot="1" x14ac:dyDescent="0.25">
      <c r="A16" s="145" t="s">
        <v>128</v>
      </c>
      <c r="B16" s="146">
        <v>51900</v>
      </c>
      <c r="C16" s="146">
        <f t="shared" si="0"/>
        <v>50</v>
      </c>
      <c r="D16" s="171">
        <v>1.41040644393797</v>
      </c>
      <c r="E16" s="172">
        <v>0</v>
      </c>
      <c r="F16" s="172">
        <v>1322.35631697706</v>
      </c>
      <c r="G16" s="173">
        <v>140</v>
      </c>
      <c r="H16" s="173">
        <v>136</v>
      </c>
      <c r="I16" s="174">
        <v>70</v>
      </c>
      <c r="J16" s="147">
        <f t="shared" si="1"/>
        <v>3.5640364892296201</v>
      </c>
      <c r="K16" s="147">
        <f t="shared" si="2"/>
        <v>0</v>
      </c>
      <c r="L16" s="147">
        <f t="shared" si="3"/>
        <v>2241.7130160573793</v>
      </c>
      <c r="M16" s="148">
        <f t="shared" si="4"/>
        <v>253.7037037037037</v>
      </c>
      <c r="N16" s="147">
        <f t="shared" si="5"/>
        <v>246.2962962962963</v>
      </c>
      <c r="O16" s="147">
        <f t="shared" si="6"/>
        <v>126.85185185185185</v>
      </c>
      <c r="P16" s="155">
        <f>J16*P5+P15</f>
        <v>76.645446749757241</v>
      </c>
      <c r="Q16" s="149">
        <f t="shared" si="7"/>
        <v>8537.1259932847988</v>
      </c>
      <c r="R16" s="150">
        <f>M16*R5+R15</f>
        <v>1896.2962962962963</v>
      </c>
      <c r="S16" s="147">
        <f>N16*S5+S15</f>
        <v>2104.0740740740739</v>
      </c>
      <c r="T16" s="147">
        <f>O16*T5+T15</f>
        <v>663.7037037037037</v>
      </c>
      <c r="U16" s="156">
        <f t="shared" si="8"/>
        <v>-8460.4805465350419</v>
      </c>
      <c r="V16" s="136" t="s">
        <v>48</v>
      </c>
      <c r="W16" s="24" t="s">
        <v>49</v>
      </c>
      <c r="X16" s="24" t="s">
        <v>50</v>
      </c>
    </row>
    <row r="17" spans="1:24" ht="12.75" customHeight="1" x14ac:dyDescent="0.2">
      <c r="A17" s="138" t="s">
        <v>129</v>
      </c>
      <c r="B17" s="139">
        <v>51950</v>
      </c>
      <c r="C17" s="139">
        <f t="shared" si="0"/>
        <v>50</v>
      </c>
      <c r="D17" s="161">
        <v>1.15147872378657</v>
      </c>
      <c r="E17" s="162">
        <v>0</v>
      </c>
      <c r="F17" s="162">
        <v>1522.8228191288199</v>
      </c>
      <c r="G17" s="164">
        <v>146</v>
      </c>
      <c r="H17" s="164">
        <v>142</v>
      </c>
      <c r="I17" s="165">
        <v>73</v>
      </c>
      <c r="J17" s="140">
        <f t="shared" si="1"/>
        <v>2.3721158960412407</v>
      </c>
      <c r="K17" s="140">
        <f t="shared" si="2"/>
        <v>0</v>
      </c>
      <c r="L17" s="140">
        <f t="shared" si="3"/>
        <v>2634.425126023963</v>
      </c>
      <c r="M17" s="141">
        <f t="shared" si="4"/>
        <v>264.81481481481484</v>
      </c>
      <c r="N17" s="140">
        <f t="shared" si="5"/>
        <v>257.40740740740739</v>
      </c>
      <c r="O17" s="140">
        <f t="shared" si="6"/>
        <v>132.40740740740742</v>
      </c>
      <c r="P17" s="151">
        <f>J17*P5+P16</f>
        <v>79.017562645798478</v>
      </c>
      <c r="Q17" s="142">
        <f t="shared" si="7"/>
        <v>11344.277771185123</v>
      </c>
      <c r="R17" s="143">
        <f>M17*R5+R16</f>
        <v>2161.1111111111113</v>
      </c>
      <c r="S17" s="140">
        <f>N17*S5+S16</f>
        <v>2400.0925925925922</v>
      </c>
      <c r="T17" s="140">
        <f>O17*T5+T16</f>
        <v>756.38888888888891</v>
      </c>
      <c r="U17" s="152">
        <f t="shared" si="8"/>
        <v>-11265.260208539325</v>
      </c>
      <c r="V17" s="136" t="s">
        <v>51</v>
      </c>
      <c r="W17" s="24" t="s">
        <v>52</v>
      </c>
      <c r="X17" s="24" t="s">
        <v>53</v>
      </c>
    </row>
    <row r="18" spans="1:24" ht="12.75" customHeight="1" x14ac:dyDescent="0.2">
      <c r="A18" s="144" t="s">
        <v>130</v>
      </c>
      <c r="B18" s="122">
        <v>52000</v>
      </c>
      <c r="C18" s="122">
        <f t="shared" si="0"/>
        <v>50</v>
      </c>
      <c r="D18" s="166">
        <v>1.2662124685157301</v>
      </c>
      <c r="E18" s="167">
        <v>0</v>
      </c>
      <c r="F18" s="167">
        <v>1699.2418996860299</v>
      </c>
      <c r="G18" s="169">
        <v>152</v>
      </c>
      <c r="H18" s="169">
        <v>148</v>
      </c>
      <c r="I18" s="170">
        <v>76</v>
      </c>
      <c r="J18" s="11">
        <f t="shared" si="1"/>
        <v>2.238602955835463</v>
      </c>
      <c r="K18" s="11">
        <f t="shared" si="2"/>
        <v>0</v>
      </c>
      <c r="L18" s="11">
        <f t="shared" si="3"/>
        <v>2983.3932581618978</v>
      </c>
      <c r="M18" s="10">
        <f t="shared" si="4"/>
        <v>275.92592592592592</v>
      </c>
      <c r="N18" s="11">
        <f t="shared" si="5"/>
        <v>268.51851851851853</v>
      </c>
      <c r="O18" s="11">
        <f t="shared" si="6"/>
        <v>137.96296296296296</v>
      </c>
      <c r="P18" s="153">
        <f>J18*P5+P17</f>
        <v>81.256165601633938</v>
      </c>
      <c r="Q18" s="132">
        <f t="shared" si="7"/>
        <v>14566.806380924532</v>
      </c>
      <c r="R18" s="133">
        <f>M18*R5+R17</f>
        <v>2437.0370370370374</v>
      </c>
      <c r="S18" s="11">
        <f>N18*S5+S17</f>
        <v>2708.8888888888887</v>
      </c>
      <c r="T18" s="11">
        <f>O18*T5+T17</f>
        <v>852.96296296296293</v>
      </c>
      <c r="U18" s="154">
        <f t="shared" si="8"/>
        <v>-14485.550215322899</v>
      </c>
      <c r="V18" s="136" t="s">
        <v>54</v>
      </c>
      <c r="W18" s="24" t="s">
        <v>105</v>
      </c>
      <c r="X18" s="24" t="s">
        <v>56</v>
      </c>
    </row>
    <row r="19" spans="1:24" ht="12.75" customHeight="1" x14ac:dyDescent="0.2">
      <c r="A19" s="144" t="s">
        <v>131</v>
      </c>
      <c r="B19" s="122">
        <v>52050</v>
      </c>
      <c r="C19" s="122">
        <f t="shared" si="0"/>
        <v>50</v>
      </c>
      <c r="D19" s="166">
        <v>1.4253889528045001</v>
      </c>
      <c r="E19" s="167">
        <v>0</v>
      </c>
      <c r="F19" s="167">
        <v>1916.0016076868201</v>
      </c>
      <c r="G19" s="169">
        <v>156</v>
      </c>
      <c r="H19" s="169">
        <v>152</v>
      </c>
      <c r="I19" s="170">
        <v>78</v>
      </c>
      <c r="J19" s="11">
        <f t="shared" si="1"/>
        <v>2.4922235382594722</v>
      </c>
      <c r="K19" s="11">
        <f t="shared" si="2"/>
        <v>0</v>
      </c>
      <c r="L19" s="11">
        <f t="shared" si="3"/>
        <v>3347.4476920118987</v>
      </c>
      <c r="M19" s="10">
        <f t="shared" si="4"/>
        <v>285.18518518518516</v>
      </c>
      <c r="N19" s="11">
        <f t="shared" si="5"/>
        <v>277.77777777777777</v>
      </c>
      <c r="O19" s="11">
        <f t="shared" si="6"/>
        <v>142.59259259259258</v>
      </c>
      <c r="P19" s="153">
        <f>J19*P5+P18</f>
        <v>83.748389139893405</v>
      </c>
      <c r="Q19" s="132">
        <f t="shared" si="7"/>
        <v>18227.041921865333</v>
      </c>
      <c r="R19" s="133">
        <f>M19*R5+R18</f>
        <v>2722.2222222222226</v>
      </c>
      <c r="S19" s="11">
        <f>N19*S5+S18</f>
        <v>3028.333333333333</v>
      </c>
      <c r="T19" s="11">
        <f>O19*T5+T18</f>
        <v>952.77777777777771</v>
      </c>
      <c r="U19" s="154">
        <f t="shared" si="8"/>
        <v>-18143.293532725438</v>
      </c>
      <c r="V19" s="136" t="s">
        <v>54</v>
      </c>
      <c r="W19" s="24" t="s">
        <v>106</v>
      </c>
      <c r="X19" s="24" t="s">
        <v>58</v>
      </c>
    </row>
    <row r="20" spans="1:24" ht="12.75" customHeight="1" x14ac:dyDescent="0.2">
      <c r="A20" s="144" t="s">
        <v>132</v>
      </c>
      <c r="B20" s="122">
        <v>52100</v>
      </c>
      <c r="C20" s="122">
        <f t="shared" si="0"/>
        <v>50</v>
      </c>
      <c r="D20" s="166">
        <v>6.6002179939241596</v>
      </c>
      <c r="E20" s="167">
        <v>0</v>
      </c>
      <c r="F20" s="167">
        <v>2160.5455405258299</v>
      </c>
      <c r="G20" s="169">
        <v>162</v>
      </c>
      <c r="H20" s="169">
        <v>158</v>
      </c>
      <c r="I20" s="170">
        <v>81</v>
      </c>
      <c r="J20" s="11">
        <f t="shared" si="1"/>
        <v>7.4311175432672778</v>
      </c>
      <c r="K20" s="11">
        <f t="shared" si="2"/>
        <v>0</v>
      </c>
      <c r="L20" s="11">
        <f t="shared" si="3"/>
        <v>3774.580692789491</v>
      </c>
      <c r="M20" s="10">
        <f t="shared" si="4"/>
        <v>294.44444444444446</v>
      </c>
      <c r="N20" s="11">
        <f t="shared" si="5"/>
        <v>287.03703703703701</v>
      </c>
      <c r="O20" s="11">
        <f t="shared" si="6"/>
        <v>147.22222222222223</v>
      </c>
      <c r="P20" s="153">
        <f>J20*P5+P19</f>
        <v>91.179506683160682</v>
      </c>
      <c r="Q20" s="132">
        <f t="shared" si="7"/>
        <v>22403.832602667011</v>
      </c>
      <c r="R20" s="133">
        <f>M20*R5+R19</f>
        <v>3016.666666666667</v>
      </c>
      <c r="S20" s="11">
        <f>N20*S5+S19</f>
        <v>3358.4259259259256</v>
      </c>
      <c r="T20" s="11">
        <f>O20*T5+T19</f>
        <v>1055.8333333333333</v>
      </c>
      <c r="U20" s="154">
        <f t="shared" si="8"/>
        <v>-22312.653095983849</v>
      </c>
      <c r="V20" s="136" t="s">
        <v>54</v>
      </c>
      <c r="W20" s="24" t="s">
        <v>107</v>
      </c>
      <c r="X20" s="24" t="s">
        <v>62</v>
      </c>
    </row>
    <row r="21" spans="1:24" ht="12.75" customHeight="1" thickBot="1" x14ac:dyDescent="0.25">
      <c r="A21" s="145" t="s">
        <v>133</v>
      </c>
      <c r="B21" s="146">
        <v>52150</v>
      </c>
      <c r="C21" s="146">
        <f t="shared" si="0"/>
        <v>50</v>
      </c>
      <c r="D21" s="171">
        <v>11.0222249274302</v>
      </c>
      <c r="E21" s="172">
        <v>0</v>
      </c>
      <c r="F21" s="172">
        <v>2385.0704259477902</v>
      </c>
      <c r="G21" s="173">
        <v>168</v>
      </c>
      <c r="H21" s="173">
        <v>164</v>
      </c>
      <c r="I21" s="174">
        <v>84</v>
      </c>
      <c r="J21" s="147">
        <f t="shared" si="1"/>
        <v>16.317076779031815</v>
      </c>
      <c r="K21" s="147">
        <f t="shared" si="2"/>
        <v>0</v>
      </c>
      <c r="L21" s="147">
        <f t="shared" si="3"/>
        <v>4208.9036726607601</v>
      </c>
      <c r="M21" s="148">
        <f t="shared" si="4"/>
        <v>305.55555555555554</v>
      </c>
      <c r="N21" s="147">
        <f t="shared" si="5"/>
        <v>298.14814814814815</v>
      </c>
      <c r="O21" s="147">
        <f t="shared" si="6"/>
        <v>152.77777777777777</v>
      </c>
      <c r="P21" s="155">
        <f>J21*P5+P20</f>
        <v>107.49658346219249</v>
      </c>
      <c r="Q21" s="149">
        <f t="shared" si="7"/>
        <v>27102.693674974442</v>
      </c>
      <c r="R21" s="150">
        <f>M21*R5+R20</f>
        <v>3322.2222222222226</v>
      </c>
      <c r="S21" s="147">
        <f>N21*S5+S20</f>
        <v>3701.2962962962961</v>
      </c>
      <c r="T21" s="147">
        <f>O21*T5+T20</f>
        <v>1162.7777777777776</v>
      </c>
      <c r="U21" s="156">
        <f t="shared" si="8"/>
        <v>-26995.197091512251</v>
      </c>
      <c r="V21" s="137" t="s">
        <v>54</v>
      </c>
      <c r="W21" s="26" t="s">
        <v>108</v>
      </c>
      <c r="X21" s="26" t="s">
        <v>60</v>
      </c>
    </row>
    <row r="22" spans="1:24" ht="12.75" customHeight="1" x14ac:dyDescent="0.2">
      <c r="A22" s="138" t="s">
        <v>134</v>
      </c>
      <c r="B22" s="139">
        <v>52200</v>
      </c>
      <c r="C22" s="139">
        <f t="shared" si="0"/>
        <v>50</v>
      </c>
      <c r="D22" s="161">
        <v>3.7298249988161798</v>
      </c>
      <c r="E22" s="162">
        <v>0</v>
      </c>
      <c r="F22" s="162">
        <v>2615.98782209004</v>
      </c>
      <c r="G22" s="164">
        <v>172</v>
      </c>
      <c r="H22" s="164">
        <v>168</v>
      </c>
      <c r="I22" s="165">
        <v>86</v>
      </c>
      <c r="J22" s="140">
        <f t="shared" si="1"/>
        <v>13.659305487265167</v>
      </c>
      <c r="K22" s="140">
        <f t="shared" si="2"/>
        <v>0</v>
      </c>
      <c r="L22" s="140">
        <f t="shared" si="3"/>
        <v>4630.6094889239175</v>
      </c>
      <c r="M22" s="141">
        <f t="shared" si="4"/>
        <v>314.81481481481484</v>
      </c>
      <c r="N22" s="140">
        <f t="shared" si="5"/>
        <v>307.40740740740739</v>
      </c>
      <c r="O22" s="140">
        <f t="shared" si="6"/>
        <v>157.40740740740742</v>
      </c>
      <c r="P22" s="151">
        <f>J22*P5+P21</f>
        <v>121.15588894945766</v>
      </c>
      <c r="Q22" s="142">
        <f t="shared" si="7"/>
        <v>32311.325906499711</v>
      </c>
      <c r="R22" s="143">
        <f>M22*R5+R21</f>
        <v>3637.0370370370374</v>
      </c>
      <c r="S22" s="140">
        <f>N22*S5+S21</f>
        <v>4054.8148148148148</v>
      </c>
      <c r="T22" s="140">
        <f>O22*T5+T21</f>
        <v>1272.9629629629628</v>
      </c>
      <c r="U22" s="152">
        <f t="shared" si="8"/>
        <v>-32190.170017550252</v>
      </c>
      <c r="V22" s="16"/>
      <c r="W22" s="16"/>
      <c r="X22" s="16"/>
    </row>
    <row r="23" spans="1:24" ht="12.75" customHeight="1" x14ac:dyDescent="0.2">
      <c r="A23" s="144" t="s">
        <v>135</v>
      </c>
      <c r="B23" s="122">
        <v>52250</v>
      </c>
      <c r="C23" s="122">
        <f t="shared" si="0"/>
        <v>50</v>
      </c>
      <c r="D23" s="166">
        <v>1.70771112848888</v>
      </c>
      <c r="E23" s="167">
        <v>0</v>
      </c>
      <c r="F23" s="167">
        <v>2809.6077226981001</v>
      </c>
      <c r="G23" s="169">
        <v>176</v>
      </c>
      <c r="H23" s="169">
        <v>172</v>
      </c>
      <c r="I23" s="170">
        <v>88</v>
      </c>
      <c r="J23" s="11">
        <f t="shared" si="1"/>
        <v>5.0347556734306114</v>
      </c>
      <c r="K23" s="11">
        <f t="shared" si="2"/>
        <v>0</v>
      </c>
      <c r="L23" s="11">
        <f t="shared" si="3"/>
        <v>5023.6995785075369</v>
      </c>
      <c r="M23" s="10">
        <f t="shared" si="4"/>
        <v>322.22222222222223</v>
      </c>
      <c r="N23" s="11">
        <f t="shared" si="5"/>
        <v>314.81481481481484</v>
      </c>
      <c r="O23" s="11">
        <f t="shared" si="6"/>
        <v>161.11111111111111</v>
      </c>
      <c r="P23" s="153">
        <f>J23*P5+P22</f>
        <v>126.19064462288827</v>
      </c>
      <c r="Q23" s="132">
        <f t="shared" si="7"/>
        <v>37997.431861115612</v>
      </c>
      <c r="R23" s="133">
        <f>M23*R5+R22</f>
        <v>3959.2592592592596</v>
      </c>
      <c r="S23" s="11">
        <f>N23*S5+S22</f>
        <v>4416.8518518518522</v>
      </c>
      <c r="T23" s="11">
        <f>O23*T5+T22</f>
        <v>1385.7407407407406</v>
      </c>
      <c r="U23" s="154">
        <f t="shared" si="8"/>
        <v>-37871.241216492723</v>
      </c>
      <c r="V23" s="16"/>
      <c r="W23" s="16"/>
      <c r="X23" s="16"/>
    </row>
    <row r="24" spans="1:24" ht="12.75" customHeight="1" x14ac:dyDescent="0.2">
      <c r="A24" s="144" t="s">
        <v>136</v>
      </c>
      <c r="B24" s="122">
        <v>52300</v>
      </c>
      <c r="C24" s="122">
        <f t="shared" si="0"/>
        <v>50</v>
      </c>
      <c r="D24" s="166">
        <v>1.2258136695745601</v>
      </c>
      <c r="E24" s="167">
        <v>0</v>
      </c>
      <c r="F24" s="167">
        <v>2971.76451474327</v>
      </c>
      <c r="G24" s="169">
        <v>180</v>
      </c>
      <c r="H24" s="169">
        <v>176</v>
      </c>
      <c r="I24" s="170">
        <v>90</v>
      </c>
      <c r="J24" s="11">
        <f t="shared" si="1"/>
        <v>2.7162266648735556</v>
      </c>
      <c r="K24" s="11">
        <f t="shared" si="2"/>
        <v>0</v>
      </c>
      <c r="L24" s="11">
        <f t="shared" si="3"/>
        <v>5353.1224420753424</v>
      </c>
      <c r="M24" s="10">
        <f t="shared" si="4"/>
        <v>329.62962962962962</v>
      </c>
      <c r="N24" s="11">
        <f t="shared" si="5"/>
        <v>322.22222222222223</v>
      </c>
      <c r="O24" s="11">
        <f t="shared" si="6"/>
        <v>164.81481481481481</v>
      </c>
      <c r="P24" s="153">
        <f>J24*P5+P23</f>
        <v>128.90687128776182</v>
      </c>
      <c r="Q24" s="132">
        <f t="shared" si="7"/>
        <v>44081.427506302382</v>
      </c>
      <c r="R24" s="133">
        <f>M24*R5+R23</f>
        <v>4288.8888888888896</v>
      </c>
      <c r="S24" s="11">
        <f>N24*S5+S23</f>
        <v>4787.4074074074078</v>
      </c>
      <c r="T24" s="11">
        <f>O24*T5+T23</f>
        <v>1501.1111111111111</v>
      </c>
      <c r="U24" s="154">
        <f t="shared" si="8"/>
        <v>-43952.520635014618</v>
      </c>
      <c r="V24" s="16"/>
      <c r="W24" s="16"/>
      <c r="X24" s="16"/>
    </row>
    <row r="25" spans="1:24" ht="12.75" customHeight="1" x14ac:dyDescent="0.2">
      <c r="A25" s="144" t="s">
        <v>137</v>
      </c>
      <c r="B25" s="122">
        <v>52350</v>
      </c>
      <c r="C25" s="122">
        <f t="shared" si="0"/>
        <v>50</v>
      </c>
      <c r="D25" s="166">
        <v>0.63618892670638105</v>
      </c>
      <c r="E25" s="167">
        <v>0</v>
      </c>
      <c r="F25" s="167">
        <v>3144.8383059990301</v>
      </c>
      <c r="G25" s="169">
        <v>184</v>
      </c>
      <c r="H25" s="169">
        <v>180</v>
      </c>
      <c r="I25" s="170">
        <v>92</v>
      </c>
      <c r="J25" s="11">
        <f t="shared" si="1"/>
        <v>1.7240764780379083</v>
      </c>
      <c r="K25" s="11">
        <f t="shared" si="2"/>
        <v>0</v>
      </c>
      <c r="L25" s="11">
        <f t="shared" si="3"/>
        <v>5663.5211303169444</v>
      </c>
      <c r="M25" s="10">
        <f t="shared" si="4"/>
        <v>337.03703703703701</v>
      </c>
      <c r="N25" s="11">
        <f t="shared" si="5"/>
        <v>329.62962962962962</v>
      </c>
      <c r="O25" s="11">
        <f t="shared" si="6"/>
        <v>168.5185185185185</v>
      </c>
      <c r="P25" s="153">
        <f>J25*P5+P24</f>
        <v>130.63094776579973</v>
      </c>
      <c r="Q25" s="132">
        <f t="shared" si="7"/>
        <v>50539.532622902268</v>
      </c>
      <c r="R25" s="133">
        <f>M25*R5+R24</f>
        <v>4625.925925925927</v>
      </c>
      <c r="S25" s="11">
        <f>N25*S5+S24</f>
        <v>5166.4814814814818</v>
      </c>
      <c r="T25" s="11">
        <f>O25*T5+T24</f>
        <v>1619.0740740740741</v>
      </c>
      <c r="U25" s="154">
        <f t="shared" si="8"/>
        <v>-50408.901675136469</v>
      </c>
      <c r="V25" s="16"/>
      <c r="W25" s="16"/>
      <c r="X25" s="16"/>
    </row>
    <row r="26" spans="1:24" ht="12.75" customHeight="1" thickBot="1" x14ac:dyDescent="0.25">
      <c r="A26" s="145" t="s">
        <v>138</v>
      </c>
      <c r="B26" s="146">
        <v>52400</v>
      </c>
      <c r="C26" s="146">
        <f t="shared" si="0"/>
        <v>50</v>
      </c>
      <c r="D26" s="171">
        <v>0.35750402352277899</v>
      </c>
      <c r="E26" s="172">
        <v>0</v>
      </c>
      <c r="F26" s="172">
        <v>3300.0113490704598</v>
      </c>
      <c r="G26" s="173">
        <v>186</v>
      </c>
      <c r="H26" s="173">
        <v>182</v>
      </c>
      <c r="I26" s="174">
        <v>93</v>
      </c>
      <c r="J26" s="147">
        <f t="shared" si="1"/>
        <v>0.92008606502700008</v>
      </c>
      <c r="K26" s="147">
        <f t="shared" si="2"/>
        <v>0</v>
      </c>
      <c r="L26" s="147">
        <f t="shared" si="3"/>
        <v>5967.4533843236022</v>
      </c>
      <c r="M26" s="148">
        <f t="shared" si="4"/>
        <v>342.59259259259261</v>
      </c>
      <c r="N26" s="147">
        <f t="shared" si="5"/>
        <v>335.18518518518516</v>
      </c>
      <c r="O26" s="147">
        <f t="shared" si="6"/>
        <v>171.2962962962963</v>
      </c>
      <c r="P26" s="155">
        <f>J26*P5+P25</f>
        <v>131.55103383082673</v>
      </c>
      <c r="Q26" s="149">
        <f t="shared" si="7"/>
        <v>57367.13639034381</v>
      </c>
      <c r="R26" s="150">
        <f>M26*R5+R25</f>
        <v>4968.5185185185201</v>
      </c>
      <c r="S26" s="147">
        <f>N26*S5+S25</f>
        <v>5551.9444444444443</v>
      </c>
      <c r="T26" s="147">
        <f>O26*T5+T25</f>
        <v>1738.9814814814815</v>
      </c>
      <c r="U26" s="156">
        <f t="shared" si="8"/>
        <v>-57235.58535651298</v>
      </c>
      <c r="V26" s="16"/>
      <c r="W26" s="16"/>
      <c r="X26" s="16"/>
    </row>
    <row r="27" spans="1:24" ht="12.75" customHeight="1" x14ac:dyDescent="0.2">
      <c r="A27" s="144" t="s">
        <v>139</v>
      </c>
      <c r="B27" s="122">
        <v>52450</v>
      </c>
      <c r="C27" s="122">
        <f t="shared" si="0"/>
        <v>50</v>
      </c>
      <c r="D27" s="166">
        <v>2.1956334790956999</v>
      </c>
      <c r="E27" s="167">
        <v>0</v>
      </c>
      <c r="F27" s="167">
        <v>3564.1275445830101</v>
      </c>
      <c r="G27" s="169">
        <v>188</v>
      </c>
      <c r="H27" s="169">
        <v>184</v>
      </c>
      <c r="I27" s="170">
        <v>94</v>
      </c>
      <c r="J27" s="11">
        <f t="shared" si="1"/>
        <v>2.3640162061282211</v>
      </c>
      <c r="K27" s="11">
        <f t="shared" si="2"/>
        <v>0</v>
      </c>
      <c r="L27" s="11">
        <f t="shared" si="3"/>
        <v>6355.6841607902497</v>
      </c>
      <c r="M27" s="10">
        <f t="shared" si="4"/>
        <v>346.2962962962963</v>
      </c>
      <c r="N27" s="11">
        <f t="shared" si="5"/>
        <v>338.88888888888891</v>
      </c>
      <c r="O27" s="11">
        <f t="shared" si="6"/>
        <v>173.14814814814815</v>
      </c>
      <c r="P27" s="153">
        <f>J27*P5+P26</f>
        <v>133.91505003695494</v>
      </c>
      <c r="Q27" s="132">
        <f t="shared" si="7"/>
        <v>64673.084183924213</v>
      </c>
      <c r="R27" s="133">
        <f>M27*R5+R26</f>
        <v>5314.8148148148166</v>
      </c>
      <c r="S27" s="11">
        <f>N27*S5+S26</f>
        <v>5941.666666666667</v>
      </c>
      <c r="T27" s="11">
        <f>O27*T5+T26</f>
        <v>1860.1851851851852</v>
      </c>
      <c r="U27" s="154">
        <f t="shared" si="8"/>
        <v>-64539.169133887255</v>
      </c>
      <c r="V27" s="16"/>
      <c r="W27" s="16"/>
      <c r="X27" s="16"/>
    </row>
    <row r="28" spans="1:24" ht="12.75" customHeight="1" x14ac:dyDescent="0.2">
      <c r="A28" s="144" t="s">
        <v>140</v>
      </c>
      <c r="B28" s="122">
        <v>52500</v>
      </c>
      <c r="C28" s="122">
        <f t="shared" si="0"/>
        <v>50</v>
      </c>
      <c r="D28" s="166">
        <v>7.2732743651431502</v>
      </c>
      <c r="E28" s="167">
        <v>0</v>
      </c>
      <c r="F28" s="167">
        <v>4169.5851072032601</v>
      </c>
      <c r="G28" s="169">
        <v>170</v>
      </c>
      <c r="H28" s="169">
        <v>174</v>
      </c>
      <c r="I28" s="170">
        <v>87</v>
      </c>
      <c r="J28" s="11">
        <f t="shared" si="1"/>
        <v>8.76750726318412</v>
      </c>
      <c r="K28" s="11">
        <f t="shared" si="2"/>
        <v>0</v>
      </c>
      <c r="L28" s="11">
        <f t="shared" si="3"/>
        <v>7160.8450479502508</v>
      </c>
      <c r="M28" s="10">
        <f t="shared" si="4"/>
        <v>331.48148148148147</v>
      </c>
      <c r="N28" s="11">
        <f t="shared" si="5"/>
        <v>331.48148148148147</v>
      </c>
      <c r="O28" s="11">
        <f t="shared" si="6"/>
        <v>167.59259259259258</v>
      </c>
      <c r="P28" s="153">
        <f>J28*P5+P27</f>
        <v>142.68255730013905</v>
      </c>
      <c r="Q28" s="132">
        <f t="shared" si="7"/>
        <v>73000.992345713879</v>
      </c>
      <c r="R28" s="133">
        <f>M28*R5+R27</f>
        <v>5646.2962962962984</v>
      </c>
      <c r="S28" s="11">
        <f>N28*S5+S27</f>
        <v>6322.8703703703704</v>
      </c>
      <c r="T28" s="11">
        <f>O28*T5+T27</f>
        <v>1977.5</v>
      </c>
      <c r="U28" s="154">
        <f t="shared" si="8"/>
        <v>-72858.309788413739</v>
      </c>
    </row>
    <row r="29" spans="1:24" ht="12.75" customHeight="1" thickBot="1" x14ac:dyDescent="0.25">
      <c r="A29" s="145" t="s">
        <v>141</v>
      </c>
      <c r="B29" s="146">
        <v>52529.999999997803</v>
      </c>
      <c r="C29" s="146">
        <f t="shared" si="0"/>
        <v>29.999999997802661</v>
      </c>
      <c r="D29" s="171">
        <v>10.203667700683599</v>
      </c>
      <c r="E29" s="172">
        <v>0</v>
      </c>
      <c r="F29" s="172">
        <v>4910.4408704205398</v>
      </c>
      <c r="G29" s="173">
        <v>158</v>
      </c>
      <c r="H29" s="173">
        <v>154</v>
      </c>
      <c r="I29" s="174">
        <v>79</v>
      </c>
      <c r="J29" s="147">
        <f t="shared" si="1"/>
        <v>9.7094122580814748</v>
      </c>
      <c r="K29" s="147">
        <f t="shared" si="2"/>
        <v>0</v>
      </c>
      <c r="L29" s="147">
        <f t="shared" si="3"/>
        <v>5044.458876088187</v>
      </c>
      <c r="M29" s="148">
        <f t="shared" si="4"/>
        <v>182.22222220887542</v>
      </c>
      <c r="N29" s="147">
        <f t="shared" si="5"/>
        <v>182.22222220887542</v>
      </c>
      <c r="O29" s="147">
        <f t="shared" si="6"/>
        <v>92.22222221546744</v>
      </c>
      <c r="P29" s="155">
        <f>J29*P5+P28</f>
        <v>152.39196955822052</v>
      </c>
      <c r="Q29" s="149">
        <f t="shared" si="7"/>
        <v>78963.927051960316</v>
      </c>
      <c r="R29" s="150">
        <f>M29*R5+R28</f>
        <v>5828.5185185051741</v>
      </c>
      <c r="S29" s="147">
        <f>N29*S5+S28</f>
        <v>6532.4259259105775</v>
      </c>
      <c r="T29" s="147">
        <f>O29*T5+T28</f>
        <v>2042.0555555508272</v>
      </c>
      <c r="U29" s="156">
        <f t="shared" si="8"/>
        <v>-78811.535082402101</v>
      </c>
    </row>
    <row r="30" spans="1:24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4"/>
      <c r="S30" s="13"/>
    </row>
    <row r="31" spans="1:24" ht="12.75" customHeight="1" x14ac:dyDescent="0.2">
      <c r="A31" s="12"/>
      <c r="B31" s="12"/>
      <c r="C31" s="12"/>
      <c r="D31" s="12"/>
      <c r="E31" s="12"/>
      <c r="F31" s="12"/>
      <c r="G31" s="12"/>
      <c r="H31" s="12" t="s">
        <v>163</v>
      </c>
      <c r="I31" s="12"/>
      <c r="J31" s="13">
        <f t="shared" ref="J31:O31" si="9">SUM(J7:J30)</f>
        <v>152.39196955822052</v>
      </c>
      <c r="K31" s="13">
        <f t="shared" si="9"/>
        <v>0</v>
      </c>
      <c r="L31" s="13">
        <f t="shared" si="9"/>
        <v>71745.623123029654</v>
      </c>
      <c r="M31" s="13">
        <f t="shared" si="9"/>
        <v>5828.5185185051741</v>
      </c>
      <c r="N31" s="13">
        <f t="shared" si="9"/>
        <v>5680.3703703570245</v>
      </c>
      <c r="O31" s="13">
        <f t="shared" si="9"/>
        <v>2917.2222222154683</v>
      </c>
      <c r="P31" s="13"/>
      <c r="Q31" s="13"/>
      <c r="R31" s="13"/>
      <c r="S31" s="13"/>
    </row>
    <row r="32" spans="1:24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thickBot="1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V600" s="17" t="s">
        <v>36</v>
      </c>
      <c r="W600" s="18"/>
      <c r="X600" s="19"/>
    </row>
    <row r="601" spans="1:24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V601" s="17" t="s">
        <v>37</v>
      </c>
      <c r="W601" s="20" t="s">
        <v>38</v>
      </c>
      <c r="X601" s="20"/>
    </row>
    <row r="602" spans="1:24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21" t="s">
        <v>39</v>
      </c>
      <c r="W602" s="22" t="s">
        <v>40</v>
      </c>
      <c r="X602" s="22"/>
    </row>
    <row r="603" spans="1:24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21" t="s">
        <v>41</v>
      </c>
      <c r="W603" s="22" t="s">
        <v>42</v>
      </c>
      <c r="X603" s="22"/>
    </row>
    <row r="604" spans="1:24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43</v>
      </c>
      <c r="W604" s="22" t="s">
        <v>44</v>
      </c>
      <c r="X604" s="22" t="s">
        <v>45</v>
      </c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46</v>
      </c>
      <c r="W605" s="22" t="s">
        <v>44</v>
      </c>
      <c r="X605" s="22" t="s">
        <v>47</v>
      </c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3" t="s">
        <v>48</v>
      </c>
      <c r="W606" s="24" t="s">
        <v>49</v>
      </c>
      <c r="X606" s="24" t="s">
        <v>50</v>
      </c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3" t="s">
        <v>51</v>
      </c>
      <c r="W607" s="24" t="s">
        <v>52</v>
      </c>
      <c r="X607" s="24" t="s">
        <v>53</v>
      </c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54</v>
      </c>
      <c r="W608" s="24" t="s">
        <v>55</v>
      </c>
      <c r="X608" s="24" t="s">
        <v>56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54</v>
      </c>
      <c r="W609" s="24" t="s">
        <v>57</v>
      </c>
      <c r="X609" s="24" t="s">
        <v>58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59</v>
      </c>
      <c r="X610" s="24" t="s">
        <v>60</v>
      </c>
    </row>
    <row r="611" spans="1:24" ht="12.75" customHeight="1" thickBot="1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5" t="s">
        <v>54</v>
      </c>
      <c r="W611" s="26" t="s">
        <v>61</v>
      </c>
      <c r="X611" s="26" t="s">
        <v>62</v>
      </c>
    </row>
    <row r="612" spans="1:24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24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C85E-01E3-4141-B858-0CF42F32270C}">
  <dimension ref="A1:AG4092"/>
  <sheetViews>
    <sheetView showGridLines="0" workbookViewId="0">
      <selection activeCell="G25" sqref="G25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14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160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84"/>
      <c r="U2" s="88"/>
      <c r="V2" s="157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142</v>
      </c>
      <c r="F3" s="125"/>
      <c r="G3" s="97" t="s">
        <v>146</v>
      </c>
      <c r="H3" s="97" t="s">
        <v>147</v>
      </c>
      <c r="I3" s="95"/>
      <c r="J3" s="96"/>
      <c r="K3" s="97" t="s">
        <v>142</v>
      </c>
      <c r="L3" s="97"/>
      <c r="M3" s="97" t="s">
        <v>146</v>
      </c>
      <c r="N3" s="97" t="s">
        <v>147</v>
      </c>
      <c r="O3" s="98"/>
      <c r="P3" s="93"/>
      <c r="Q3" s="125" t="s">
        <v>67</v>
      </c>
      <c r="R3" s="125" t="s">
        <v>147</v>
      </c>
      <c r="S3" s="125" t="s">
        <v>153</v>
      </c>
      <c r="T3" s="185" t="s">
        <v>15</v>
      </c>
      <c r="U3" s="114" t="s">
        <v>161</v>
      </c>
      <c r="V3" s="157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150</v>
      </c>
      <c r="F4" s="125" t="s">
        <v>19</v>
      </c>
      <c r="G4" s="125" t="s">
        <v>148</v>
      </c>
      <c r="H4" s="125" t="s">
        <v>149</v>
      </c>
      <c r="I4" s="95" t="s">
        <v>22</v>
      </c>
      <c r="J4" s="93" t="s">
        <v>17</v>
      </c>
      <c r="K4" s="125" t="s">
        <v>150</v>
      </c>
      <c r="L4" s="125" t="s">
        <v>19</v>
      </c>
      <c r="M4" s="125" t="s">
        <v>148</v>
      </c>
      <c r="N4" s="125" t="s">
        <v>149</v>
      </c>
      <c r="O4" s="95" t="s">
        <v>22</v>
      </c>
      <c r="P4" s="93" t="s">
        <v>17</v>
      </c>
      <c r="Q4" s="125" t="s">
        <v>19</v>
      </c>
      <c r="R4" s="125" t="s">
        <v>154</v>
      </c>
      <c r="S4" s="125" t="s">
        <v>155</v>
      </c>
      <c r="T4" s="185" t="s">
        <v>23</v>
      </c>
      <c r="U4" s="115" t="s">
        <v>162</v>
      </c>
      <c r="V4" s="157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144</v>
      </c>
      <c r="F5" s="126"/>
      <c r="G5" s="125" t="s">
        <v>144</v>
      </c>
      <c r="H5" s="126"/>
      <c r="I5" s="103"/>
      <c r="J5" s="93"/>
      <c r="K5" s="125" t="s">
        <v>144</v>
      </c>
      <c r="L5" s="126"/>
      <c r="M5" s="125" t="s">
        <v>144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86" t="s">
        <v>35</v>
      </c>
      <c r="U6" s="116" t="s">
        <v>159</v>
      </c>
      <c r="V6" s="157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8" t="s">
        <v>109</v>
      </c>
      <c r="B7" s="158">
        <v>50960.999999999898</v>
      </c>
      <c r="C7" s="158">
        <v>0</v>
      </c>
      <c r="D7" s="175">
        <v>65.397151236766206</v>
      </c>
      <c r="E7" s="176">
        <v>5</v>
      </c>
      <c r="F7" s="176">
        <v>47.006763229832401</v>
      </c>
      <c r="G7" s="177">
        <v>0</v>
      </c>
      <c r="H7" s="177">
        <v>0</v>
      </c>
      <c r="I7" s="178">
        <v>0</v>
      </c>
      <c r="J7" s="141">
        <v>0</v>
      </c>
      <c r="K7" s="141">
        <v>0</v>
      </c>
      <c r="L7" s="141">
        <v>0</v>
      </c>
      <c r="M7" s="142">
        <v>0</v>
      </c>
      <c r="N7" s="141">
        <v>0</v>
      </c>
      <c r="O7" s="141">
        <v>0</v>
      </c>
      <c r="P7" s="159">
        <v>0</v>
      </c>
      <c r="Q7" s="142">
        <v>0</v>
      </c>
      <c r="R7" s="142">
        <v>0</v>
      </c>
      <c r="S7" s="141">
        <v>0</v>
      </c>
      <c r="T7" s="140">
        <v>0</v>
      </c>
      <c r="U7" s="152">
        <v>0</v>
      </c>
      <c r="V7" s="11"/>
    </row>
    <row r="8" spans="1:33" ht="12.75" customHeight="1" x14ac:dyDescent="0.2">
      <c r="A8" s="144" t="s">
        <v>110</v>
      </c>
      <c r="B8" s="121">
        <v>51000</v>
      </c>
      <c r="C8" s="121">
        <f t="shared" ref="C8:C16" si="0">B8-B7</f>
        <v>39.000000000101863</v>
      </c>
      <c r="D8" s="179">
        <v>65.081234538348696</v>
      </c>
      <c r="E8" s="180">
        <v>5</v>
      </c>
      <c r="F8" s="180">
        <v>32.418872422583298</v>
      </c>
      <c r="G8" s="181">
        <v>0</v>
      </c>
      <c r="H8" s="181">
        <v>0</v>
      </c>
      <c r="I8" s="182">
        <v>0</v>
      </c>
      <c r="J8" s="10">
        <f t="shared" ref="J8:J16" si="1">AVERAGE(D7:D8)*(C8)/27</f>
        <v>94.234389726718007</v>
      </c>
      <c r="K8" s="10">
        <f t="shared" ref="K8:K16" si="2">AVERAGE(E7:E8)*(C8)/27</f>
        <v>7.2222222222410855</v>
      </c>
      <c r="L8" s="10">
        <f t="shared" ref="L8:L16" si="3">AVERAGE(F7:F8)*(C8)/27</f>
        <v>57.362959082450061</v>
      </c>
      <c r="M8" s="10">
        <f t="shared" ref="M8:M16" si="4">AVERAGE(G7:G8)*(C8)/27</f>
        <v>0</v>
      </c>
      <c r="N8" s="10">
        <f t="shared" ref="N8:N16" si="5">AVERAGE(H7:H8)*(C8)/27</f>
        <v>0</v>
      </c>
      <c r="O8" s="10">
        <f t="shared" ref="O8:O16" si="6">AVERAGE(I7:I8)*(C8)/27</f>
        <v>0</v>
      </c>
      <c r="P8" s="160">
        <f>J8*P5+P7</f>
        <v>94.234389726718007</v>
      </c>
      <c r="Q8" s="132">
        <f t="shared" ref="Q8:Q17" si="7">(L8-(N8*$S$5)-(O8*$T$5))*$Q$5+Q7</f>
        <v>71.703698853062576</v>
      </c>
      <c r="R8" s="132">
        <f>M8*R5+R7</f>
        <v>0</v>
      </c>
      <c r="S8" s="10">
        <f>N8*S5+S7</f>
        <v>0</v>
      </c>
      <c r="T8" s="11">
        <f>O8*T5+T7</f>
        <v>0</v>
      </c>
      <c r="U8" s="154">
        <f>(J8-K8-(L8-(N8*$S$5)-(O8*$T$5))*$Q$5+U7)</f>
        <v>15.308468651414344</v>
      </c>
      <c r="V8" s="133"/>
    </row>
    <row r="9" spans="1:33" ht="12.75" customHeight="1" x14ac:dyDescent="0.2">
      <c r="A9" s="144" t="s">
        <v>111</v>
      </c>
      <c r="B9" s="121">
        <v>51050</v>
      </c>
      <c r="C9" s="121">
        <f t="shared" si="0"/>
        <v>50</v>
      </c>
      <c r="D9" s="179">
        <v>71.785839702230703</v>
      </c>
      <c r="E9" s="180">
        <v>5</v>
      </c>
      <c r="F9" s="180">
        <v>28.8853285234018</v>
      </c>
      <c r="G9" s="181">
        <v>0</v>
      </c>
      <c r="H9" s="181">
        <v>0</v>
      </c>
      <c r="I9" s="182">
        <v>0</v>
      </c>
      <c r="J9" s="10">
        <f t="shared" si="1"/>
        <v>126.72877244498093</v>
      </c>
      <c r="K9" s="10">
        <f t="shared" si="2"/>
        <v>9.2592592592592595</v>
      </c>
      <c r="L9" s="10">
        <f t="shared" si="3"/>
        <v>56.763149024060283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60">
        <f>J9*P5+P8</f>
        <v>220.96316217169894</v>
      </c>
      <c r="Q9" s="132">
        <f t="shared" si="7"/>
        <v>142.65763513313794</v>
      </c>
      <c r="R9" s="132">
        <f>M9*R5+R8</f>
        <v>0</v>
      </c>
      <c r="S9" s="10">
        <f>N9*S5+S8</f>
        <v>0</v>
      </c>
      <c r="T9" s="11">
        <f>O9*T5+T8</f>
        <v>0</v>
      </c>
      <c r="U9" s="154">
        <f t="shared" ref="U9:U17" si="8">(J9-K9-(L9-(N9*$S$5)-(O9*$T$5))*$Q$5+U8)</f>
        <v>61.824045557060657</v>
      </c>
      <c r="V9" s="133"/>
    </row>
    <row r="10" spans="1:33" ht="12.75" customHeight="1" thickBot="1" x14ac:dyDescent="0.25">
      <c r="A10" s="144" t="s">
        <v>112</v>
      </c>
      <c r="B10" s="122">
        <v>51100</v>
      </c>
      <c r="C10" s="122">
        <f t="shared" si="0"/>
        <v>50</v>
      </c>
      <c r="D10" s="166">
        <v>78.989605345058195</v>
      </c>
      <c r="E10" s="167">
        <v>5</v>
      </c>
      <c r="F10" s="167">
        <v>20.763149414959098</v>
      </c>
      <c r="G10" s="169">
        <v>0</v>
      </c>
      <c r="H10" s="169">
        <v>0</v>
      </c>
      <c r="I10" s="170">
        <v>0</v>
      </c>
      <c r="J10" s="11">
        <f t="shared" si="1"/>
        <v>139.60689356230452</v>
      </c>
      <c r="K10" s="11">
        <f t="shared" si="2"/>
        <v>9.2592592592592595</v>
      </c>
      <c r="L10" s="11">
        <f t="shared" si="3"/>
        <v>45.970812905889723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53">
        <f>J10*P5+P9</f>
        <v>360.57005573400346</v>
      </c>
      <c r="Q10" s="132">
        <f t="shared" si="7"/>
        <v>200.12115126550009</v>
      </c>
      <c r="R10" s="133">
        <f>M10*R5+R9</f>
        <v>0</v>
      </c>
      <c r="S10" s="11">
        <f>N10*S5+S9</f>
        <v>0</v>
      </c>
      <c r="T10" s="11">
        <f>O10*T5+T9</f>
        <v>0</v>
      </c>
      <c r="U10" s="154">
        <f t="shared" si="8"/>
        <v>134.70816372774377</v>
      </c>
      <c r="V10" s="133"/>
    </row>
    <row r="11" spans="1:33" ht="12.75" customHeight="1" thickBot="1" x14ac:dyDescent="0.25">
      <c r="A11" s="144" t="s">
        <v>113</v>
      </c>
      <c r="B11" s="122">
        <v>51150</v>
      </c>
      <c r="C11" s="122">
        <f t="shared" si="0"/>
        <v>50</v>
      </c>
      <c r="D11" s="166">
        <v>104.72466608021701</v>
      </c>
      <c r="E11" s="167">
        <v>5</v>
      </c>
      <c r="F11" s="167">
        <v>8.2966841166526102</v>
      </c>
      <c r="G11" s="169">
        <v>0</v>
      </c>
      <c r="H11" s="169">
        <v>0</v>
      </c>
      <c r="I11" s="170">
        <v>0</v>
      </c>
      <c r="J11" s="11">
        <f t="shared" si="1"/>
        <v>170.10580687525479</v>
      </c>
      <c r="K11" s="11">
        <f t="shared" si="2"/>
        <v>9.2592592592592595</v>
      </c>
      <c r="L11" s="11">
        <f t="shared" si="3"/>
        <v>26.907253270010841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53">
        <f>J11*P5+P10</f>
        <v>530.67586260925827</v>
      </c>
      <c r="Q11" s="132">
        <f t="shared" si="7"/>
        <v>233.75521785301365</v>
      </c>
      <c r="R11" s="133">
        <f>M11*R5+R10</f>
        <v>0</v>
      </c>
      <c r="S11" s="11">
        <f>N11*S5+S10</f>
        <v>0</v>
      </c>
      <c r="T11" s="11">
        <f>O11*T5+T10</f>
        <v>0</v>
      </c>
      <c r="U11" s="156">
        <f t="shared" si="8"/>
        <v>261.92064475622573</v>
      </c>
      <c r="V11" s="133"/>
      <c r="W11" s="17" t="s">
        <v>36</v>
      </c>
      <c r="X11" s="18"/>
      <c r="Y11" s="19"/>
    </row>
    <row r="12" spans="1:33" ht="12.75" customHeight="1" x14ac:dyDescent="0.2">
      <c r="A12" s="138" t="s">
        <v>114</v>
      </c>
      <c r="B12" s="139">
        <v>51200</v>
      </c>
      <c r="C12" s="139">
        <f t="shared" si="0"/>
        <v>50</v>
      </c>
      <c r="D12" s="161">
        <v>132.778520322959</v>
      </c>
      <c r="E12" s="162">
        <v>5</v>
      </c>
      <c r="F12" s="162">
        <v>2.4170596136809799</v>
      </c>
      <c r="G12" s="164">
        <v>0</v>
      </c>
      <c r="H12" s="164">
        <v>0</v>
      </c>
      <c r="I12" s="165">
        <v>0</v>
      </c>
      <c r="J12" s="140">
        <f t="shared" si="1"/>
        <v>219.91035778071853</v>
      </c>
      <c r="K12" s="140">
        <f t="shared" si="2"/>
        <v>9.2592592592592595</v>
      </c>
      <c r="L12" s="140">
        <f t="shared" si="3"/>
        <v>9.920133083642213</v>
      </c>
      <c r="M12" s="141">
        <f t="shared" si="4"/>
        <v>0</v>
      </c>
      <c r="N12" s="140">
        <f t="shared" si="5"/>
        <v>0</v>
      </c>
      <c r="O12" s="140">
        <f t="shared" si="6"/>
        <v>0</v>
      </c>
      <c r="P12" s="151">
        <f>J12*P5+P11</f>
        <v>750.5862203899768</v>
      </c>
      <c r="Q12" s="142">
        <f t="shared" si="7"/>
        <v>246.15538420756641</v>
      </c>
      <c r="R12" s="143">
        <f>M12*R5+R11</f>
        <v>0</v>
      </c>
      <c r="S12" s="140">
        <f>N12*S5+S11</f>
        <v>0</v>
      </c>
      <c r="T12" s="140">
        <f>O12*T5+T11</f>
        <v>0</v>
      </c>
      <c r="U12" s="154">
        <f t="shared" si="8"/>
        <v>460.17157692313219</v>
      </c>
      <c r="V12" s="133"/>
      <c r="W12" s="17" t="s">
        <v>37</v>
      </c>
      <c r="X12" s="20" t="s">
        <v>38</v>
      </c>
      <c r="Y12" s="20"/>
    </row>
    <row r="13" spans="1:33" ht="12.75" customHeight="1" x14ac:dyDescent="0.2">
      <c r="A13" s="144" t="s">
        <v>115</v>
      </c>
      <c r="B13" s="122">
        <v>51250</v>
      </c>
      <c r="C13" s="122">
        <f t="shared" si="0"/>
        <v>50</v>
      </c>
      <c r="D13" s="166">
        <v>134.55124589534401</v>
      </c>
      <c r="E13" s="167">
        <v>0</v>
      </c>
      <c r="F13" s="168">
        <v>0.20768879440947799</v>
      </c>
      <c r="G13" s="169">
        <v>0</v>
      </c>
      <c r="H13" s="169">
        <v>0</v>
      </c>
      <c r="I13" s="170">
        <v>0</v>
      </c>
      <c r="J13" s="11">
        <f t="shared" si="1"/>
        <v>247.52756131324352</v>
      </c>
      <c r="K13" s="11">
        <f t="shared" si="2"/>
        <v>4.6296296296296298</v>
      </c>
      <c r="L13" s="11">
        <f t="shared" si="3"/>
        <v>2.4303226000837572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53">
        <f>J13*P5+P12</f>
        <v>998.1137817032203</v>
      </c>
      <c r="Q13" s="132">
        <f t="shared" si="7"/>
        <v>249.19328745767112</v>
      </c>
      <c r="R13" s="133">
        <f>M13*R5+R12</f>
        <v>0</v>
      </c>
      <c r="S13" s="11">
        <f>N13*S5+S12</f>
        <v>0</v>
      </c>
      <c r="T13" s="11">
        <f>O13*T5+T12</f>
        <v>0</v>
      </c>
      <c r="U13" s="154">
        <f t="shared" si="8"/>
        <v>700.03160535664142</v>
      </c>
      <c r="V13" s="133"/>
      <c r="W13" s="21" t="s">
        <v>39</v>
      </c>
      <c r="X13" s="22" t="s">
        <v>40</v>
      </c>
      <c r="Y13" s="22"/>
    </row>
    <row r="14" spans="1:33" ht="12.75" customHeight="1" x14ac:dyDescent="0.2">
      <c r="A14" s="144" t="s">
        <v>116</v>
      </c>
      <c r="B14" s="122">
        <v>51300</v>
      </c>
      <c r="C14" s="122">
        <f t="shared" si="0"/>
        <v>50</v>
      </c>
      <c r="D14" s="166">
        <v>69.303219570450906</v>
      </c>
      <c r="E14" s="167">
        <v>0</v>
      </c>
      <c r="F14" s="168">
        <v>10.7456093488177</v>
      </c>
      <c r="G14" s="169">
        <v>0</v>
      </c>
      <c r="H14" s="169">
        <v>0</v>
      </c>
      <c r="I14" s="170">
        <v>0</v>
      </c>
      <c r="J14" s="11">
        <f t="shared" si="1"/>
        <v>188.75413469055087</v>
      </c>
      <c r="K14" s="11">
        <f t="shared" si="2"/>
        <v>0</v>
      </c>
      <c r="L14" s="11">
        <f t="shared" si="3"/>
        <v>10.141942725210349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53">
        <f>J14*P5+P13</f>
        <v>1186.8679163937711</v>
      </c>
      <c r="Q14" s="132">
        <f t="shared" si="7"/>
        <v>261.87071586418404</v>
      </c>
      <c r="R14" s="133">
        <f>M14*R5+R13</f>
        <v>0</v>
      </c>
      <c r="S14" s="11">
        <f>N14*S5+S13</f>
        <v>0</v>
      </c>
      <c r="T14" s="11">
        <f>O14*T5+T13</f>
        <v>0</v>
      </c>
      <c r="U14" s="154">
        <f t="shared" si="8"/>
        <v>876.1083116406794</v>
      </c>
      <c r="V14" s="133"/>
      <c r="W14" s="21" t="s">
        <v>41</v>
      </c>
      <c r="X14" s="22" t="s">
        <v>42</v>
      </c>
      <c r="Y14" s="22"/>
    </row>
    <row r="15" spans="1:33" ht="12.75" customHeight="1" x14ac:dyDescent="0.2">
      <c r="A15" s="144" t="s">
        <v>117</v>
      </c>
      <c r="B15" s="122">
        <v>51350</v>
      </c>
      <c r="C15" s="122">
        <f t="shared" si="0"/>
        <v>50</v>
      </c>
      <c r="D15" s="166">
        <v>66.621464730125794</v>
      </c>
      <c r="E15" s="167">
        <v>0</v>
      </c>
      <c r="F15" s="168">
        <v>25.479672171229101</v>
      </c>
      <c r="G15" s="169">
        <v>0</v>
      </c>
      <c r="H15" s="169">
        <v>0</v>
      </c>
      <c r="I15" s="170">
        <v>0</v>
      </c>
      <c r="J15" s="11">
        <f t="shared" si="1"/>
        <v>125.85618916720065</v>
      </c>
      <c r="K15" s="11">
        <f t="shared" si="2"/>
        <v>0</v>
      </c>
      <c r="L15" s="11">
        <f t="shared" si="3"/>
        <v>33.54192733337667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53">
        <f>J15*P5+P14</f>
        <v>1312.7241055609718</v>
      </c>
      <c r="Q15" s="132">
        <f t="shared" si="7"/>
        <v>303.79812503090488</v>
      </c>
      <c r="R15" s="133">
        <f>M15*R5+R14</f>
        <v>0</v>
      </c>
      <c r="S15" s="11">
        <f>N15*S5+S14</f>
        <v>0</v>
      </c>
      <c r="T15" s="11">
        <f>O15*T5+T14</f>
        <v>0</v>
      </c>
      <c r="U15" s="154">
        <f t="shared" si="8"/>
        <v>960.03709164115924</v>
      </c>
      <c r="V15" s="133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45" t="s">
        <v>118</v>
      </c>
      <c r="B16" s="146">
        <v>51400</v>
      </c>
      <c r="C16" s="146">
        <f t="shared" si="0"/>
        <v>50</v>
      </c>
      <c r="D16" s="171">
        <v>37.442161321588202</v>
      </c>
      <c r="E16" s="172">
        <v>0</v>
      </c>
      <c r="F16" s="183">
        <v>50.937733251231101</v>
      </c>
      <c r="G16" s="173">
        <v>0</v>
      </c>
      <c r="H16" s="173">
        <v>0</v>
      </c>
      <c r="I16" s="174">
        <v>0</v>
      </c>
      <c r="J16" s="147">
        <f t="shared" si="1"/>
        <v>96.355209307142587</v>
      </c>
      <c r="K16" s="147">
        <f t="shared" si="2"/>
        <v>0</v>
      </c>
      <c r="L16" s="147">
        <f t="shared" si="3"/>
        <v>70.756856872648342</v>
      </c>
      <c r="M16" s="148">
        <f t="shared" si="4"/>
        <v>0</v>
      </c>
      <c r="N16" s="147">
        <f t="shared" si="5"/>
        <v>0</v>
      </c>
      <c r="O16" s="147">
        <f t="shared" si="6"/>
        <v>0</v>
      </c>
      <c r="P16" s="155">
        <f>J16*P5+P15</f>
        <v>1409.0793148681144</v>
      </c>
      <c r="Q16" s="149">
        <f t="shared" si="7"/>
        <v>392.24419612171528</v>
      </c>
      <c r="R16" s="150">
        <f>M16*R5+R15</f>
        <v>0</v>
      </c>
      <c r="S16" s="147">
        <f>N16*S5+S15</f>
        <v>0</v>
      </c>
      <c r="T16" s="147">
        <f>O16*T5+T15</f>
        <v>0</v>
      </c>
      <c r="U16" s="156">
        <f t="shared" si="8"/>
        <v>967.9462298574914</v>
      </c>
      <c r="V16" s="133"/>
      <c r="W16" s="21" t="s">
        <v>46</v>
      </c>
      <c r="X16" s="22" t="s">
        <v>44</v>
      </c>
      <c r="Y16" s="22" t="s">
        <v>47</v>
      </c>
    </row>
    <row r="17" spans="1:25" ht="12.75" customHeight="1" thickBot="1" x14ac:dyDescent="0.25">
      <c r="A17" s="145" t="s">
        <v>119</v>
      </c>
      <c r="B17" s="146">
        <v>51450</v>
      </c>
      <c r="C17" s="146">
        <f t="shared" ref="C17" si="9">B17-B16</f>
        <v>50</v>
      </c>
      <c r="D17" s="171">
        <v>10.9738774473444</v>
      </c>
      <c r="E17" s="172">
        <v>0</v>
      </c>
      <c r="F17" s="183">
        <v>95.468908032096806</v>
      </c>
      <c r="G17" s="173">
        <v>0</v>
      </c>
      <c r="H17" s="173">
        <v>0</v>
      </c>
      <c r="I17" s="174">
        <v>0</v>
      </c>
      <c r="J17" s="147">
        <f t="shared" ref="J17" si="10">AVERAGE(D16:D17)*(C17)/27</f>
        <v>44.829665526789448</v>
      </c>
      <c r="K17" s="147">
        <f t="shared" ref="K17" si="11">AVERAGE(E16:E17)*(C17)/27</f>
        <v>0</v>
      </c>
      <c r="L17" s="147">
        <f t="shared" ref="L17" si="12">AVERAGE(F16:F17)*(C17)/27</f>
        <v>135.56170489197027</v>
      </c>
      <c r="M17" s="148">
        <f t="shared" ref="M17" si="13">AVERAGE(G16:G17)*(C17)/27</f>
        <v>0</v>
      </c>
      <c r="N17" s="147">
        <f t="shared" ref="N17" si="14">AVERAGE(H16:H17)*(C17)/27</f>
        <v>0</v>
      </c>
      <c r="O17" s="147">
        <f t="shared" ref="O17" si="15">AVERAGE(I16:I17)*(C17)/27</f>
        <v>0</v>
      </c>
      <c r="P17" s="155">
        <f>J17*P5+P16</f>
        <v>1453.9089803949039</v>
      </c>
      <c r="Q17" s="149">
        <f t="shared" si="7"/>
        <v>561.69632723667814</v>
      </c>
      <c r="R17" s="150">
        <f>M17*R6+R16</f>
        <v>0</v>
      </c>
      <c r="S17" s="147">
        <f>N17*S6+S16</f>
        <v>0</v>
      </c>
      <c r="T17" s="147">
        <f>O17*T5+T16</f>
        <v>0</v>
      </c>
      <c r="U17" s="187">
        <f t="shared" si="8"/>
        <v>843.32376426931796</v>
      </c>
      <c r="V17" s="133"/>
      <c r="W17" s="21"/>
      <c r="X17" s="22"/>
      <c r="Y17" s="22"/>
    </row>
    <row r="18" spans="1:25" ht="12.75" customHeight="1" x14ac:dyDescent="0.2">
      <c r="A18" s="12"/>
      <c r="B18" s="123"/>
      <c r="C18" s="123"/>
      <c r="D18" s="123"/>
      <c r="E18" s="123"/>
      <c r="F18" s="124"/>
      <c r="G18" s="131"/>
      <c r="H18" s="131"/>
      <c r="I18" s="131"/>
      <c r="J18" s="13"/>
      <c r="K18" s="13"/>
      <c r="L18" s="13"/>
      <c r="M18" s="10"/>
      <c r="N18" s="13"/>
      <c r="O18" s="13"/>
      <c r="P18" s="13"/>
      <c r="Q18" s="132"/>
      <c r="R18" s="134"/>
      <c r="S18" s="13"/>
      <c r="U18" s="133"/>
      <c r="V18" s="133"/>
      <c r="W18" s="23" t="s">
        <v>48</v>
      </c>
      <c r="X18" s="24" t="s">
        <v>49</v>
      </c>
      <c r="Y18" s="24" t="s">
        <v>50</v>
      </c>
    </row>
    <row r="19" spans="1:25" ht="12.75" customHeight="1" x14ac:dyDescent="0.2">
      <c r="A19" s="12"/>
      <c r="B19" s="123"/>
      <c r="C19" s="123"/>
      <c r="D19" s="123"/>
      <c r="E19" s="123"/>
      <c r="F19" s="124"/>
      <c r="G19" s="131"/>
      <c r="H19" s="131" t="s">
        <v>163</v>
      </c>
      <c r="I19" s="131"/>
      <c r="J19" s="13">
        <f>SUM(J7:J18)</f>
        <v>1453.9089803949039</v>
      </c>
      <c r="K19" s="13">
        <f t="shared" ref="K19:O19" si="16">SUM(K7:K18)</f>
        <v>48.888888888907758</v>
      </c>
      <c r="L19" s="13">
        <f t="shared" si="16"/>
        <v>449.35706178934254</v>
      </c>
      <c r="M19" s="13">
        <f t="shared" si="16"/>
        <v>0</v>
      </c>
      <c r="N19" s="13">
        <f t="shared" si="16"/>
        <v>0</v>
      </c>
      <c r="O19" s="13">
        <f t="shared" si="16"/>
        <v>0</v>
      </c>
      <c r="P19" s="13"/>
      <c r="Q19" s="132"/>
      <c r="R19" s="134"/>
      <c r="S19" s="13"/>
      <c r="U19" s="133"/>
      <c r="V19" s="133"/>
      <c r="W19" s="23" t="s">
        <v>51</v>
      </c>
      <c r="X19" s="24" t="s">
        <v>52</v>
      </c>
      <c r="Y19" s="24" t="s">
        <v>53</v>
      </c>
    </row>
    <row r="20" spans="1:25" ht="12.75" customHeight="1" x14ac:dyDescent="0.2">
      <c r="A20" s="12"/>
      <c r="B20" s="123"/>
      <c r="C20" s="123"/>
      <c r="D20" s="123"/>
      <c r="E20" s="123"/>
      <c r="F20" s="124"/>
      <c r="G20" s="131"/>
      <c r="H20" s="131"/>
      <c r="I20" s="131"/>
      <c r="J20" s="13"/>
      <c r="K20" s="13"/>
      <c r="L20" s="13"/>
      <c r="M20" s="10"/>
      <c r="N20" s="13"/>
      <c r="O20" s="13"/>
      <c r="P20" s="13"/>
      <c r="Q20" s="132"/>
      <c r="R20" s="134"/>
      <c r="S20" s="13"/>
      <c r="U20" s="133"/>
      <c r="V20" s="133"/>
      <c r="W20" s="23" t="s">
        <v>54</v>
      </c>
      <c r="X20" s="24" t="s">
        <v>105</v>
      </c>
      <c r="Y20" s="24" t="s">
        <v>56</v>
      </c>
    </row>
    <row r="21" spans="1:25" ht="12.75" customHeight="1" x14ac:dyDescent="0.2">
      <c r="A21" s="12"/>
      <c r="B21" s="123"/>
      <c r="C21" s="123"/>
      <c r="D21" s="123"/>
      <c r="E21" s="123"/>
      <c r="F21" s="124"/>
      <c r="G21" s="131"/>
      <c r="H21" s="131"/>
      <c r="I21" s="131"/>
      <c r="J21" s="13"/>
      <c r="K21" s="13"/>
      <c r="L21" s="13"/>
      <c r="M21" s="10"/>
      <c r="N21" s="13"/>
      <c r="O21" s="13"/>
      <c r="P21" s="13"/>
      <c r="Q21" s="132"/>
      <c r="R21" s="134"/>
      <c r="S21" s="13"/>
      <c r="U21" s="133"/>
      <c r="V21" s="133"/>
      <c r="W21" s="23" t="s">
        <v>54</v>
      </c>
      <c r="X21" s="24" t="s">
        <v>106</v>
      </c>
      <c r="Y21" s="24" t="s">
        <v>58</v>
      </c>
    </row>
    <row r="22" spans="1:25" ht="12.75" customHeight="1" x14ac:dyDescent="0.2">
      <c r="A22" s="12"/>
      <c r="B22" s="123"/>
      <c r="C22" s="123"/>
      <c r="D22" s="123"/>
      <c r="E22" s="123"/>
      <c r="F22" s="124"/>
      <c r="G22" s="131"/>
      <c r="H22" s="131"/>
      <c r="I22" s="131"/>
      <c r="J22" s="13"/>
      <c r="K22" s="13"/>
      <c r="L22" s="13"/>
      <c r="M22" s="10"/>
      <c r="N22" s="13"/>
      <c r="O22" s="13"/>
      <c r="P22" s="13"/>
      <c r="Q22" s="132"/>
      <c r="R22" s="134"/>
      <c r="S22" s="13"/>
      <c r="U22" s="133"/>
      <c r="V22" s="133"/>
      <c r="W22" s="23" t="s">
        <v>54</v>
      </c>
      <c r="X22" s="24" t="s">
        <v>107</v>
      </c>
      <c r="Y22" s="24" t="s">
        <v>62</v>
      </c>
    </row>
    <row r="23" spans="1:25" ht="12.75" customHeight="1" thickBot="1" x14ac:dyDescent="0.25">
      <c r="A23" s="12"/>
      <c r="B23" s="123"/>
      <c r="C23" s="123"/>
      <c r="D23" s="123"/>
      <c r="E23" s="123"/>
      <c r="F23" s="124"/>
      <c r="G23" s="131"/>
      <c r="H23" s="131"/>
      <c r="I23" s="131"/>
      <c r="J23" s="13"/>
      <c r="K23" s="13"/>
      <c r="L23" s="13"/>
      <c r="M23" s="10"/>
      <c r="N23" s="13"/>
      <c r="O23" s="13"/>
      <c r="P23" s="13"/>
      <c r="Q23" s="132"/>
      <c r="R23" s="134"/>
      <c r="S23" s="13"/>
      <c r="U23" s="133"/>
      <c r="V23" s="133"/>
      <c r="W23" s="25" t="s">
        <v>54</v>
      </c>
      <c r="X23" s="26" t="s">
        <v>108</v>
      </c>
      <c r="Y23" s="26" t="s">
        <v>60</v>
      </c>
    </row>
    <row r="24" spans="1:25" ht="12.75" customHeight="1" x14ac:dyDescent="0.2">
      <c r="A24" s="12"/>
      <c r="B24" s="123"/>
      <c r="C24" s="123"/>
      <c r="D24" s="123"/>
      <c r="E24" s="123"/>
      <c r="F24" s="124"/>
      <c r="G24" s="131"/>
      <c r="H24" s="131"/>
      <c r="I24" s="131"/>
      <c r="J24" s="13"/>
      <c r="K24" s="13"/>
      <c r="L24" s="13"/>
      <c r="M24" s="10"/>
      <c r="N24" s="13"/>
      <c r="O24" s="13"/>
      <c r="P24" s="13"/>
      <c r="Q24" s="132"/>
      <c r="R24" s="134"/>
      <c r="S24" s="13"/>
      <c r="U24" s="133"/>
      <c r="V24" s="133"/>
      <c r="W24" s="16"/>
      <c r="X24" s="16"/>
      <c r="Y24" s="16"/>
    </row>
    <row r="25" spans="1:25" ht="12.75" customHeight="1" x14ac:dyDescent="0.2">
      <c r="A25" s="12"/>
      <c r="B25" s="123"/>
      <c r="C25" s="123"/>
      <c r="D25" s="123"/>
      <c r="E25" s="123"/>
      <c r="F25" s="123"/>
      <c r="G25" s="131"/>
      <c r="H25" s="131"/>
      <c r="I25" s="131"/>
      <c r="J25" s="13"/>
      <c r="K25" s="13"/>
      <c r="L25" s="13"/>
      <c r="M25" s="10"/>
      <c r="N25" s="13"/>
      <c r="O25" s="13"/>
      <c r="P25" s="13"/>
      <c r="Q25" s="132"/>
      <c r="R25" s="134"/>
      <c r="S25" s="13"/>
      <c r="U25" s="133"/>
      <c r="V25" s="133"/>
      <c r="W25" s="16"/>
      <c r="X25" s="16"/>
      <c r="Y25" s="16"/>
    </row>
    <row r="26" spans="1:25" ht="12.75" customHeight="1" x14ac:dyDescent="0.2">
      <c r="A26" s="12"/>
      <c r="B26" s="123"/>
      <c r="C26" s="123"/>
      <c r="D26" s="123"/>
      <c r="E26" s="123"/>
      <c r="F26" s="123"/>
      <c r="G26" s="131"/>
      <c r="H26" s="131"/>
      <c r="I26" s="131"/>
      <c r="J26" s="13"/>
      <c r="K26" s="13"/>
      <c r="L26" s="13"/>
      <c r="M26" s="10"/>
      <c r="N26" s="13"/>
      <c r="O26" s="13"/>
      <c r="P26" s="13"/>
      <c r="Q26" s="132"/>
      <c r="R26" s="134"/>
      <c r="S26" s="13"/>
      <c r="U26" s="133"/>
      <c r="V26" s="133"/>
      <c r="W26" s="16"/>
      <c r="X26" s="16"/>
      <c r="Y26" s="16"/>
    </row>
    <row r="27" spans="1:25" ht="12.75" customHeight="1" x14ac:dyDescent="0.2">
      <c r="A27" s="12"/>
      <c r="B27" s="123"/>
      <c r="C27" s="123"/>
      <c r="D27" s="123"/>
      <c r="E27" s="123"/>
      <c r="F27" s="123"/>
      <c r="G27" s="131"/>
      <c r="H27" s="131"/>
      <c r="I27" s="131"/>
      <c r="J27" s="13"/>
      <c r="K27" s="13"/>
      <c r="L27" s="13"/>
      <c r="M27" s="10"/>
      <c r="N27" s="13"/>
      <c r="O27" s="13"/>
      <c r="P27" s="13"/>
      <c r="Q27" s="132"/>
      <c r="R27" s="134"/>
      <c r="S27" s="13"/>
      <c r="U27" s="133"/>
      <c r="V27" s="133"/>
      <c r="W27" s="16"/>
      <c r="X27" s="16"/>
      <c r="Y27" s="16"/>
    </row>
    <row r="28" spans="1:25" ht="12.75" customHeight="1" x14ac:dyDescent="0.2">
      <c r="A28" s="12"/>
      <c r="B28" s="123"/>
      <c r="C28" s="123"/>
      <c r="D28" s="123"/>
      <c r="E28" s="123"/>
      <c r="F28" s="123"/>
      <c r="G28" s="131"/>
      <c r="H28" s="131"/>
      <c r="I28" s="131"/>
      <c r="J28" s="13"/>
      <c r="K28" s="13"/>
      <c r="L28" s="13"/>
      <c r="M28" s="10"/>
      <c r="N28" s="13"/>
      <c r="O28" s="13"/>
      <c r="P28" s="13"/>
      <c r="Q28" s="132"/>
      <c r="R28" s="134"/>
      <c r="S28" s="13"/>
      <c r="U28" s="133"/>
      <c r="V28" s="133"/>
      <c r="W28" s="16"/>
      <c r="X28" s="16"/>
      <c r="Y28" s="16"/>
    </row>
    <row r="29" spans="1:25" ht="12.75" customHeight="1" x14ac:dyDescent="0.2">
      <c r="A29" s="12"/>
      <c r="B29" s="123"/>
      <c r="C29" s="123"/>
      <c r="D29" s="123"/>
      <c r="E29" s="123"/>
      <c r="F29" s="123"/>
      <c r="G29" s="131"/>
      <c r="H29" s="131"/>
      <c r="I29" s="131"/>
      <c r="J29" s="13"/>
      <c r="K29" s="13"/>
      <c r="L29" s="13"/>
      <c r="M29" s="10"/>
      <c r="N29" s="13"/>
      <c r="O29" s="13"/>
      <c r="P29" s="13"/>
      <c r="Q29" s="132"/>
      <c r="R29" s="134"/>
      <c r="S29" s="13"/>
      <c r="U29" s="133"/>
      <c r="V29" s="133"/>
      <c r="W29" s="16"/>
      <c r="X29" s="16"/>
      <c r="Y29" s="16"/>
    </row>
    <row r="30" spans="1:25" ht="12.75" customHeight="1" x14ac:dyDescent="0.2">
      <c r="A30" s="12"/>
      <c r="B30" s="123"/>
      <c r="C30" s="123"/>
      <c r="D30" s="123"/>
      <c r="E30" s="123"/>
      <c r="F30" s="123"/>
      <c r="G30" s="131"/>
      <c r="H30" s="131"/>
      <c r="I30" s="131"/>
      <c r="J30" s="13"/>
      <c r="K30" s="13"/>
      <c r="L30" s="13"/>
      <c r="M30" s="10"/>
      <c r="N30" s="13"/>
      <c r="O30" s="13"/>
      <c r="P30" s="13"/>
      <c r="Q30" s="132"/>
      <c r="R30" s="134"/>
      <c r="S30" s="13"/>
      <c r="U30" s="133"/>
      <c r="V30" s="133"/>
    </row>
    <row r="31" spans="1:25" ht="12.75" customHeight="1" x14ac:dyDescent="0.2">
      <c r="A31" s="12"/>
      <c r="B31" s="123"/>
      <c r="C31" s="123"/>
      <c r="D31" s="123"/>
      <c r="E31" s="123"/>
      <c r="F31" s="123"/>
      <c r="G31" s="131"/>
      <c r="H31" s="131"/>
      <c r="I31" s="131"/>
      <c r="J31" s="13"/>
      <c r="K31" s="13"/>
      <c r="L31" s="13"/>
      <c r="M31" s="10"/>
      <c r="N31" s="13"/>
      <c r="O31" s="13"/>
      <c r="P31" s="13"/>
      <c r="Q31" s="132"/>
      <c r="R31" s="134"/>
      <c r="S31" s="13"/>
      <c r="U31" s="133"/>
      <c r="V31" s="133"/>
    </row>
    <row r="32" spans="1:25" ht="12.75" customHeight="1" x14ac:dyDescent="0.2">
      <c r="A32" s="12"/>
      <c r="B32" s="123"/>
      <c r="C32" s="123"/>
      <c r="D32" s="123"/>
      <c r="E32" s="123"/>
      <c r="F32" s="123"/>
      <c r="G32" s="131"/>
      <c r="H32" s="131"/>
      <c r="I32" s="131"/>
      <c r="J32" s="13"/>
      <c r="K32" s="13"/>
      <c r="L32" s="13"/>
      <c r="M32" s="10"/>
      <c r="N32" s="13"/>
      <c r="O32" s="13"/>
      <c r="P32" s="13"/>
      <c r="Q32" s="132"/>
      <c r="R32" s="134"/>
      <c r="S32" s="13"/>
      <c r="U32" s="133"/>
      <c r="V32" s="133"/>
    </row>
    <row r="33" spans="1:22" ht="12.75" customHeight="1" x14ac:dyDescent="0.2">
      <c r="A33" s="12"/>
      <c r="B33" s="123"/>
      <c r="C33" s="123"/>
      <c r="D33" s="123"/>
      <c r="E33" s="123"/>
      <c r="F33" s="123"/>
      <c r="G33" s="131"/>
      <c r="H33" s="131"/>
      <c r="I33" s="131"/>
      <c r="J33" s="13"/>
      <c r="K33" s="13"/>
      <c r="L33" s="13"/>
      <c r="M33" s="10"/>
      <c r="N33" s="13"/>
      <c r="O33" s="13"/>
      <c r="P33" s="13"/>
      <c r="Q33" s="132"/>
      <c r="R33" s="134"/>
      <c r="S33" s="13"/>
      <c r="U33" s="133"/>
      <c r="V33" s="133"/>
    </row>
    <row r="34" spans="1:22" ht="12.75" customHeight="1" x14ac:dyDescent="0.2">
      <c r="A34" s="12"/>
      <c r="B34" s="123"/>
      <c r="C34" s="123"/>
      <c r="D34" s="123"/>
      <c r="E34" s="123"/>
      <c r="F34" s="123"/>
      <c r="G34" s="131"/>
      <c r="H34" s="131"/>
      <c r="I34" s="131"/>
      <c r="J34" s="13"/>
      <c r="K34" s="13"/>
      <c r="L34" s="13"/>
      <c r="M34" s="10"/>
      <c r="N34" s="13"/>
      <c r="O34" s="13"/>
      <c r="P34" s="13"/>
      <c r="Q34" s="132"/>
      <c r="R34" s="134"/>
      <c r="S34" s="13"/>
      <c r="U34" s="133"/>
      <c r="V34" s="133"/>
    </row>
    <row r="35" spans="1:22" ht="12.75" customHeight="1" x14ac:dyDescent="0.2">
      <c r="A35" s="12"/>
      <c r="B35" s="123"/>
      <c r="C35" s="123"/>
      <c r="D35" s="123"/>
      <c r="E35" s="123"/>
      <c r="F35" s="123"/>
      <c r="G35" s="131"/>
      <c r="H35" s="131"/>
      <c r="I35" s="131"/>
      <c r="J35" s="13"/>
      <c r="K35" s="13"/>
      <c r="L35" s="13"/>
      <c r="M35" s="10"/>
      <c r="N35" s="13"/>
      <c r="O35" s="13"/>
      <c r="P35" s="13"/>
      <c r="Q35" s="132"/>
      <c r="R35" s="134"/>
      <c r="S35" s="13"/>
      <c r="U35" s="133"/>
      <c r="V35" s="133"/>
    </row>
    <row r="36" spans="1:22" ht="12.75" customHeight="1" x14ac:dyDescent="0.2">
      <c r="A36" s="12"/>
      <c r="B36" s="123"/>
      <c r="C36" s="123"/>
      <c r="D36" s="123"/>
      <c r="E36" s="123"/>
      <c r="F36" s="123"/>
      <c r="G36" s="131"/>
      <c r="H36" s="131"/>
      <c r="I36" s="131"/>
      <c r="J36" s="13"/>
      <c r="K36" s="13"/>
      <c r="L36" s="13"/>
      <c r="M36" s="10"/>
      <c r="N36" s="13"/>
      <c r="O36" s="13"/>
      <c r="P36" s="13"/>
      <c r="Q36" s="132"/>
      <c r="R36" s="134"/>
      <c r="S36" s="13"/>
      <c r="U36" s="133"/>
      <c r="V36" s="133"/>
    </row>
    <row r="37" spans="1:22" ht="12.75" customHeight="1" x14ac:dyDescent="0.2">
      <c r="A37" s="12"/>
      <c r="B37" s="123"/>
      <c r="C37" s="123"/>
      <c r="D37" s="123"/>
      <c r="E37" s="123"/>
      <c r="F37" s="123"/>
      <c r="G37" s="131"/>
      <c r="H37" s="131"/>
      <c r="I37" s="131"/>
      <c r="J37" s="13"/>
      <c r="K37" s="13"/>
      <c r="L37" s="13"/>
      <c r="M37" s="10"/>
      <c r="N37" s="13"/>
      <c r="O37" s="13"/>
      <c r="P37" s="13"/>
      <c r="Q37" s="132"/>
      <c r="R37" s="134"/>
      <c r="S37" s="13"/>
      <c r="U37" s="133"/>
      <c r="V37" s="133"/>
    </row>
    <row r="38" spans="1:22" ht="12.75" customHeight="1" x14ac:dyDescent="0.2">
      <c r="A38" s="12"/>
      <c r="B38" s="123"/>
      <c r="C38" s="123"/>
      <c r="D38" s="123"/>
      <c r="E38" s="123"/>
      <c r="F38" s="123"/>
      <c r="G38" s="131"/>
      <c r="H38" s="131"/>
      <c r="I38" s="131"/>
      <c r="J38" s="13"/>
      <c r="K38" s="13"/>
      <c r="L38" s="13"/>
      <c r="M38" s="10"/>
      <c r="N38" s="13"/>
      <c r="O38" s="13"/>
      <c r="P38" s="13"/>
      <c r="Q38" s="132"/>
      <c r="R38" s="134"/>
      <c r="S38" s="13"/>
      <c r="U38" s="133"/>
      <c r="V38" s="133"/>
    </row>
    <row r="39" spans="1:22" ht="12.75" customHeight="1" x14ac:dyDescent="0.2">
      <c r="A39" s="12"/>
      <c r="B39" s="123"/>
      <c r="C39" s="123"/>
      <c r="D39" s="123"/>
      <c r="E39" s="123"/>
      <c r="F39" s="123"/>
      <c r="G39" s="131"/>
      <c r="H39" s="131"/>
      <c r="I39" s="131"/>
      <c r="J39" s="13"/>
      <c r="K39" s="13"/>
      <c r="L39" s="13"/>
      <c r="M39" s="10"/>
      <c r="N39" s="13"/>
      <c r="O39" s="13"/>
      <c r="P39" s="13"/>
      <c r="Q39" s="132"/>
      <c r="R39" s="134"/>
      <c r="S39" s="13"/>
      <c r="U39" s="133"/>
      <c r="V39" s="133"/>
    </row>
    <row r="40" spans="1:22" ht="12.75" customHeight="1" x14ac:dyDescent="0.2">
      <c r="A40" s="12"/>
      <c r="B40" s="123"/>
      <c r="C40" s="123"/>
      <c r="D40" s="123"/>
      <c r="E40" s="123"/>
      <c r="F40" s="123"/>
      <c r="G40" s="131"/>
      <c r="H40" s="131"/>
      <c r="I40" s="131"/>
      <c r="J40" s="13"/>
      <c r="K40" s="13"/>
      <c r="L40" s="13"/>
      <c r="M40" s="10"/>
      <c r="N40" s="13"/>
      <c r="O40" s="13"/>
      <c r="P40" s="13"/>
      <c r="Q40" s="132"/>
      <c r="R40" s="134"/>
      <c r="S40" s="13"/>
      <c r="U40" s="133"/>
      <c r="V40" s="133"/>
    </row>
    <row r="41" spans="1:22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4"/>
      <c r="S41" s="13"/>
    </row>
    <row r="42" spans="1:22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2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2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2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2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2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2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5" ht="12.75" customHeight="1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36</v>
      </c>
      <c r="X602" s="18"/>
      <c r="Y602" s="19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17" t="s">
        <v>37</v>
      </c>
      <c r="X603" s="20" t="s">
        <v>38</v>
      </c>
      <c r="Y603" s="20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39</v>
      </c>
      <c r="X604" s="22" t="s">
        <v>40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41</v>
      </c>
      <c r="X605" s="22" t="s">
        <v>42</v>
      </c>
      <c r="Y605" s="22"/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43</v>
      </c>
      <c r="X606" s="22" t="s">
        <v>44</v>
      </c>
      <c r="Y606" s="22" t="s">
        <v>45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1" t="s">
        <v>46</v>
      </c>
      <c r="X607" s="22" t="s">
        <v>44</v>
      </c>
      <c r="Y607" s="22" t="s">
        <v>47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48</v>
      </c>
      <c r="X608" s="24" t="s">
        <v>49</v>
      </c>
      <c r="Y608" s="24" t="s">
        <v>50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51</v>
      </c>
      <c r="X609" s="24" t="s">
        <v>52</v>
      </c>
      <c r="Y609" s="24" t="s">
        <v>53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55</v>
      </c>
      <c r="Y610" s="24" t="s">
        <v>56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57</v>
      </c>
      <c r="Y611" s="24" t="s">
        <v>58</v>
      </c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3" t="s">
        <v>54</v>
      </c>
      <c r="X612" s="24" t="s">
        <v>59</v>
      </c>
      <c r="Y612" s="24" t="s">
        <v>60</v>
      </c>
    </row>
    <row r="613" spans="1:25" ht="12.75" customHeight="1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W613" s="25" t="s">
        <v>54</v>
      </c>
      <c r="X613" s="26" t="s">
        <v>61</v>
      </c>
      <c r="Y613" s="26" t="s">
        <v>62</v>
      </c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ht="12.75" customHeight="1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55C45-601C-40B8-933A-9E63570EE13A}">
  <dimension ref="A1:AK4091"/>
  <sheetViews>
    <sheetView workbookViewId="0">
      <selection activeCell="E42" sqref="E42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9.7109375" style="14" customWidth="1"/>
    <col min="5" max="5" width="10.7109375" style="14" customWidth="1"/>
    <col min="6" max="11" width="9.7109375" style="14" customWidth="1"/>
    <col min="12" max="12" width="10.7109375" style="14" bestFit="1" customWidth="1"/>
    <col min="13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5.710937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26.28515625" style="7"/>
    <col min="29" max="29" width="25.85546875" style="7" bestFit="1" customWidth="1"/>
    <col min="30" max="37" width="26.28515625" style="7"/>
    <col min="38" max="16384" width="26.28515625" style="5"/>
  </cols>
  <sheetData>
    <row r="1" spans="1:37" ht="12.75" customHeight="1" thickBot="1" x14ac:dyDescent="0.25">
      <c r="A1" s="120" t="s">
        <v>158</v>
      </c>
    </row>
    <row r="2" spans="1:37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ht="12.75" customHeight="1" x14ac:dyDescent="0.2">
      <c r="A3" s="92"/>
      <c r="B3" s="92"/>
      <c r="C3" s="92"/>
      <c r="D3" s="93"/>
      <c r="E3" s="125" t="s">
        <v>142</v>
      </c>
      <c r="F3" s="94"/>
      <c r="G3" s="125" t="s">
        <v>145</v>
      </c>
      <c r="H3" s="125" t="s">
        <v>146</v>
      </c>
      <c r="I3" s="125" t="s">
        <v>147</v>
      </c>
      <c r="J3" s="95"/>
      <c r="K3" s="96"/>
      <c r="L3" s="97" t="s">
        <v>142</v>
      </c>
      <c r="M3" s="97"/>
      <c r="N3" s="97" t="s">
        <v>145</v>
      </c>
      <c r="O3" s="97" t="s">
        <v>146</v>
      </c>
      <c r="P3" s="97" t="s">
        <v>147</v>
      </c>
      <c r="Q3" s="98"/>
      <c r="R3" s="93"/>
      <c r="S3" s="94" t="s">
        <v>67</v>
      </c>
      <c r="T3" s="125" t="s">
        <v>151</v>
      </c>
      <c r="U3" s="125" t="s">
        <v>152</v>
      </c>
      <c r="V3" s="125" t="s">
        <v>153</v>
      </c>
      <c r="W3" s="95" t="s">
        <v>67</v>
      </c>
      <c r="X3" s="127" t="s">
        <v>156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ht="12.75" customHeight="1" x14ac:dyDescent="0.2">
      <c r="A4" s="92"/>
      <c r="B4" s="92"/>
      <c r="C4" s="92"/>
      <c r="D4" s="93" t="s">
        <v>17</v>
      </c>
      <c r="E4" s="125" t="s">
        <v>143</v>
      </c>
      <c r="F4" s="94" t="s">
        <v>19</v>
      </c>
      <c r="G4" s="125" t="s">
        <v>22</v>
      </c>
      <c r="H4" s="125" t="s">
        <v>148</v>
      </c>
      <c r="I4" s="125" t="s">
        <v>149</v>
      </c>
      <c r="J4" s="95" t="s">
        <v>22</v>
      </c>
      <c r="K4" s="93" t="s">
        <v>17</v>
      </c>
      <c r="L4" s="125" t="s">
        <v>150</v>
      </c>
      <c r="M4" s="94" t="s">
        <v>19</v>
      </c>
      <c r="N4" s="125" t="s">
        <v>22</v>
      </c>
      <c r="O4" s="125" t="s">
        <v>148</v>
      </c>
      <c r="P4" s="125" t="s">
        <v>149</v>
      </c>
      <c r="Q4" s="95" t="s">
        <v>22</v>
      </c>
      <c r="R4" s="93" t="s">
        <v>17</v>
      </c>
      <c r="S4" s="94" t="s">
        <v>19</v>
      </c>
      <c r="T4" s="125" t="s">
        <v>70</v>
      </c>
      <c r="U4" s="125" t="s">
        <v>154</v>
      </c>
      <c r="V4" s="125" t="s">
        <v>155</v>
      </c>
      <c r="W4" s="95" t="s">
        <v>70</v>
      </c>
      <c r="X4" s="128" t="s">
        <v>157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144</v>
      </c>
      <c r="F5" s="102"/>
      <c r="G5" s="126"/>
      <c r="H5" s="125" t="s">
        <v>144</v>
      </c>
      <c r="I5" s="126"/>
      <c r="J5" s="103"/>
      <c r="K5" s="93"/>
      <c r="L5" s="125" t="s">
        <v>144</v>
      </c>
      <c r="M5" s="102"/>
      <c r="N5" s="126"/>
      <c r="O5" s="125" t="s">
        <v>144</v>
      </c>
      <c r="P5" s="126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ht="12.75" customHeight="1" x14ac:dyDescent="0.2">
      <c r="A7" s="8" t="s">
        <v>109</v>
      </c>
      <c r="B7" s="121">
        <v>50960.999999999898</v>
      </c>
      <c r="C7" s="121">
        <v>0</v>
      </c>
      <c r="D7" s="121">
        <v>32.161838374728099</v>
      </c>
      <c r="E7" s="121">
        <v>5</v>
      </c>
      <c r="F7" s="121">
        <v>54.471636250418698</v>
      </c>
      <c r="G7" s="129">
        <v>0</v>
      </c>
      <c r="H7" s="129">
        <v>0</v>
      </c>
      <c r="I7" s="129">
        <v>0</v>
      </c>
      <c r="J7" s="129">
        <v>0</v>
      </c>
      <c r="K7" s="10">
        <v>0</v>
      </c>
      <c r="L7" s="10">
        <v>0</v>
      </c>
      <c r="M7" s="10">
        <v>0</v>
      </c>
      <c r="N7" s="10">
        <v>0</v>
      </c>
      <c r="O7" s="132">
        <v>0</v>
      </c>
      <c r="P7" s="10">
        <v>0</v>
      </c>
      <c r="Q7" s="10">
        <v>0</v>
      </c>
      <c r="R7" s="10">
        <v>0</v>
      </c>
      <c r="S7" s="132">
        <v>0</v>
      </c>
      <c r="T7" s="10">
        <v>0</v>
      </c>
      <c r="U7" s="132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</row>
    <row r="8" spans="1:37" ht="12.75" customHeight="1" x14ac:dyDescent="0.2">
      <c r="A8" s="8" t="s">
        <v>110</v>
      </c>
      <c r="B8" s="121">
        <v>51000</v>
      </c>
      <c r="C8" s="121">
        <f t="shared" ref="C8:C39" si="0">B8-B7</f>
        <v>39.000000000101863</v>
      </c>
      <c r="D8" s="121">
        <v>30.001458102663399</v>
      </c>
      <c r="E8" s="121">
        <v>5</v>
      </c>
      <c r="F8" s="121">
        <v>49.146603383301198</v>
      </c>
      <c r="G8" s="129">
        <v>0</v>
      </c>
      <c r="H8" s="129">
        <v>0</v>
      </c>
      <c r="I8" s="129">
        <v>0</v>
      </c>
      <c r="J8" s="129">
        <v>0</v>
      </c>
      <c r="K8" s="10">
        <f t="shared" ref="K8:K39" si="1">AVERAGE(D7:D8)*(C8)/27</f>
        <v>44.895714122677788</v>
      </c>
      <c r="L8" s="10">
        <f t="shared" ref="L8:L39" si="2">AVERAGE(E7:E8)*(C8)/27</f>
        <v>7.2222222222410855</v>
      </c>
      <c r="M8" s="10">
        <f t="shared" ref="M8:M39" si="3">AVERAGE(F7:F8)*(C8)/27</f>
        <v>74.835395291215377</v>
      </c>
      <c r="N8" s="10">
        <f t="shared" ref="N8:N39" si="4">AVERAGE(G7:G8)*(C8)/27</f>
        <v>0</v>
      </c>
      <c r="O8" s="10">
        <f>AVERAGE(H7:H8)*(C8)/27</f>
        <v>0</v>
      </c>
      <c r="P8" s="10">
        <f t="shared" ref="P8:P39" si="5">AVERAGE(I7:I8)*(C8)/27</f>
        <v>0</v>
      </c>
      <c r="Q8" s="10">
        <f t="shared" ref="Q8:Q39" si="6">AVERAGE(J7:J8)*(C8)/27</f>
        <v>0</v>
      </c>
      <c r="R8" s="10">
        <f>K8*R5+R7</f>
        <v>44.895714122677788</v>
      </c>
      <c r="S8" s="132">
        <f>(M8-(P8*$V$5)-(Q8*$Y$5))*$S$5+S7</f>
        <v>74.835395291215377</v>
      </c>
      <c r="T8" s="10">
        <f>N8*T5+T7</f>
        <v>0</v>
      </c>
      <c r="U8" s="132">
        <f>O8*U5+U7</f>
        <v>0</v>
      </c>
      <c r="V8" s="10">
        <f>P8*V5+V7</f>
        <v>0</v>
      </c>
      <c r="W8" s="10">
        <f>Q8*W5+W7</f>
        <v>0</v>
      </c>
      <c r="X8" s="11">
        <f>N8*X5+X7</f>
        <v>0</v>
      </c>
      <c r="Y8" s="11">
        <f>Q8*Y5+Y7</f>
        <v>0</v>
      </c>
      <c r="Z8" s="133">
        <f>(K8-L8+P8-(M8-(Q8*$Y$5))*$S$5+Z7)</f>
        <v>-37.161903390778676</v>
      </c>
    </row>
    <row r="9" spans="1:37" ht="12.75" customHeight="1" x14ac:dyDescent="0.2">
      <c r="A9" s="8" t="s">
        <v>111</v>
      </c>
      <c r="B9" s="121">
        <v>51050</v>
      </c>
      <c r="C9" s="121">
        <f t="shared" si="0"/>
        <v>50</v>
      </c>
      <c r="D9" s="121">
        <v>22.9714989212642</v>
      </c>
      <c r="E9" s="121">
        <v>5</v>
      </c>
      <c r="F9" s="121">
        <v>48.419158177352998</v>
      </c>
      <c r="G9" s="129">
        <v>0</v>
      </c>
      <c r="H9" s="129">
        <v>0</v>
      </c>
      <c r="I9" s="129">
        <v>0</v>
      </c>
      <c r="J9" s="129">
        <v>0</v>
      </c>
      <c r="K9" s="10">
        <f t="shared" si="1"/>
        <v>49.049034281414443</v>
      </c>
      <c r="L9" s="10">
        <f t="shared" si="2"/>
        <v>9.2592592592592595</v>
      </c>
      <c r="M9" s="10">
        <f t="shared" si="3"/>
        <v>90.338668111716842</v>
      </c>
      <c r="N9" s="10">
        <f t="shared" si="4"/>
        <v>0</v>
      </c>
      <c r="O9" s="10">
        <f t="shared" ref="O9:O38" si="7">AVERAGE(H8:H9)*(C9)/27</f>
        <v>0</v>
      </c>
      <c r="P9" s="10">
        <f t="shared" si="5"/>
        <v>0</v>
      </c>
      <c r="Q9" s="10">
        <f t="shared" si="6"/>
        <v>0</v>
      </c>
      <c r="R9" s="10">
        <f>K9*R5+R8</f>
        <v>93.944748404092223</v>
      </c>
      <c r="S9" s="132">
        <f t="shared" ref="S9:S39" si="8">(M9-(P9*$V$5)-(Q9*$Y$5))*$S$5+S8</f>
        <v>165.17406340293223</v>
      </c>
      <c r="T9" s="10">
        <f>N9*T5+T8</f>
        <v>0</v>
      </c>
      <c r="U9" s="132">
        <f>O9*U5+U8</f>
        <v>0</v>
      </c>
      <c r="V9" s="10">
        <f>P9*V5+V8</f>
        <v>0</v>
      </c>
      <c r="W9" s="10">
        <f>Q9*W5+W8</f>
        <v>0</v>
      </c>
      <c r="X9" s="11">
        <f>N9*X5+X8</f>
        <v>0</v>
      </c>
      <c r="Y9" s="11">
        <f>Q9*Y5+Y8</f>
        <v>0</v>
      </c>
      <c r="Z9" s="133">
        <f t="shared" ref="Z9:Z39" si="9">(K9-L9+P9-(M9-(Q9*$Y$5))*$S$5+Z8)</f>
        <v>-87.710796480340335</v>
      </c>
    </row>
    <row r="10" spans="1:37" ht="12.75" customHeight="1" thickBot="1" x14ac:dyDescent="0.25">
      <c r="A10" s="8" t="s">
        <v>112</v>
      </c>
      <c r="B10" s="122">
        <v>51100</v>
      </c>
      <c r="C10" s="122">
        <f t="shared" si="0"/>
        <v>50</v>
      </c>
      <c r="D10" s="122">
        <v>32.7579705478013</v>
      </c>
      <c r="E10" s="122">
        <v>5</v>
      </c>
      <c r="F10" s="122">
        <v>42.7585466936507</v>
      </c>
      <c r="G10" s="130">
        <v>0</v>
      </c>
      <c r="H10" s="130">
        <v>0</v>
      </c>
      <c r="I10" s="130">
        <v>0</v>
      </c>
      <c r="J10" s="130">
        <v>0</v>
      </c>
      <c r="K10" s="11">
        <f t="shared" si="1"/>
        <v>51.601360619505094</v>
      </c>
      <c r="L10" s="11">
        <f t="shared" si="2"/>
        <v>9.2592592592592595</v>
      </c>
      <c r="M10" s="11">
        <f t="shared" si="3"/>
        <v>84.423800806484905</v>
      </c>
      <c r="N10" s="11">
        <f t="shared" si="4"/>
        <v>0</v>
      </c>
      <c r="O10" s="10">
        <f t="shared" si="7"/>
        <v>0</v>
      </c>
      <c r="P10" s="11">
        <f t="shared" si="5"/>
        <v>0</v>
      </c>
      <c r="Q10" s="11">
        <f t="shared" si="6"/>
        <v>0</v>
      </c>
      <c r="R10" s="11">
        <f>K10*R5+R9</f>
        <v>145.54610902359732</v>
      </c>
      <c r="S10" s="132">
        <f t="shared" si="8"/>
        <v>249.59786420941714</v>
      </c>
      <c r="T10" s="11">
        <f>N10*T5+T9</f>
        <v>0</v>
      </c>
      <c r="U10" s="133">
        <f>O10*U5+U9</f>
        <v>0</v>
      </c>
      <c r="V10" s="11">
        <f>P10*V5+V9</f>
        <v>0</v>
      </c>
      <c r="W10" s="11">
        <f>Q10*W5+W9</f>
        <v>0</v>
      </c>
      <c r="X10" s="11">
        <f>N10*X5+X9</f>
        <v>0</v>
      </c>
      <c r="Y10" s="11">
        <f>Q10*Y5+Y9</f>
        <v>0</v>
      </c>
      <c r="Z10" s="133">
        <f t="shared" si="9"/>
        <v>-129.79249592657942</v>
      </c>
    </row>
    <row r="11" spans="1:37" ht="12.75" customHeight="1" thickBot="1" x14ac:dyDescent="0.25">
      <c r="A11" s="12" t="s">
        <v>113</v>
      </c>
      <c r="B11" s="123">
        <v>51150</v>
      </c>
      <c r="C11" s="123">
        <f t="shared" si="0"/>
        <v>50</v>
      </c>
      <c r="D11" s="123">
        <v>45.834678667564702</v>
      </c>
      <c r="E11" s="123">
        <v>5</v>
      </c>
      <c r="F11" s="123">
        <v>26.127645593637698</v>
      </c>
      <c r="G11" s="131">
        <v>0</v>
      </c>
      <c r="H11" s="131">
        <v>0</v>
      </c>
      <c r="I11" s="131">
        <v>0</v>
      </c>
      <c r="J11" s="131">
        <v>0</v>
      </c>
      <c r="K11" s="13">
        <f t="shared" si="1"/>
        <v>72.770971495709261</v>
      </c>
      <c r="L11" s="13">
        <f t="shared" si="2"/>
        <v>9.2592592592592595</v>
      </c>
      <c r="M11" s="13">
        <f t="shared" si="3"/>
        <v>63.783511377118884</v>
      </c>
      <c r="N11" s="13">
        <f t="shared" si="4"/>
        <v>0</v>
      </c>
      <c r="O11" s="10">
        <f t="shared" si="7"/>
        <v>0</v>
      </c>
      <c r="P11" s="13">
        <f t="shared" si="5"/>
        <v>0</v>
      </c>
      <c r="Q11" s="13">
        <f t="shared" si="6"/>
        <v>0</v>
      </c>
      <c r="R11" s="13">
        <f>K11*R5+R10</f>
        <v>218.31708051930659</v>
      </c>
      <c r="S11" s="132">
        <f t="shared" si="8"/>
        <v>313.38137558653602</v>
      </c>
      <c r="T11" s="13">
        <f>N11*T5+T10</f>
        <v>0</v>
      </c>
      <c r="U11" s="134">
        <f>O11*U5+U10</f>
        <v>0</v>
      </c>
      <c r="V11" s="13">
        <f>P11*V5+V10</f>
        <v>0</v>
      </c>
      <c r="W11" s="13">
        <f>Q11*W5+W10</f>
        <v>0</v>
      </c>
      <c r="X11" s="13">
        <f>N11*X5+X10</f>
        <v>0</v>
      </c>
      <c r="Y11" s="13">
        <f>Q11*Y5+Y10</f>
        <v>0</v>
      </c>
      <c r="Z11" s="133">
        <f t="shared" si="9"/>
        <v>-130.06429506724831</v>
      </c>
      <c r="AA11" s="17" t="s">
        <v>36</v>
      </c>
      <c r="AB11" s="18"/>
      <c r="AC11" s="19"/>
    </row>
    <row r="12" spans="1:37" ht="12.75" customHeight="1" x14ac:dyDescent="0.2">
      <c r="A12" s="12" t="s">
        <v>114</v>
      </c>
      <c r="B12" s="123">
        <v>51200</v>
      </c>
      <c r="C12" s="123">
        <f t="shared" si="0"/>
        <v>50</v>
      </c>
      <c r="D12" s="123">
        <v>59.6345328817224</v>
      </c>
      <c r="E12" s="123">
        <v>5</v>
      </c>
      <c r="F12" s="123">
        <v>17.0997635322815</v>
      </c>
      <c r="G12" s="131">
        <v>0</v>
      </c>
      <c r="H12" s="131">
        <v>0</v>
      </c>
      <c r="I12" s="131">
        <v>0</v>
      </c>
      <c r="J12" s="131">
        <v>0</v>
      </c>
      <c r="K12" s="13">
        <f t="shared" si="1"/>
        <v>97.656677360451013</v>
      </c>
      <c r="L12" s="13">
        <f t="shared" si="2"/>
        <v>9.2592592592592595</v>
      </c>
      <c r="M12" s="13">
        <f t="shared" si="3"/>
        <v>40.02537882029555</v>
      </c>
      <c r="N12" s="13">
        <f t="shared" si="4"/>
        <v>0</v>
      </c>
      <c r="O12" s="10">
        <f t="shared" si="7"/>
        <v>0</v>
      </c>
      <c r="P12" s="13">
        <f t="shared" si="5"/>
        <v>0</v>
      </c>
      <c r="Q12" s="13">
        <f t="shared" si="6"/>
        <v>0</v>
      </c>
      <c r="R12" s="13">
        <f>K12*R5+R11</f>
        <v>315.97375787975761</v>
      </c>
      <c r="S12" s="132">
        <f t="shared" si="8"/>
        <v>353.40675440683157</v>
      </c>
      <c r="T12" s="13">
        <f>N12*T5+T11</f>
        <v>0</v>
      </c>
      <c r="U12" s="134">
        <f>O12*U5+U11</f>
        <v>0</v>
      </c>
      <c r="V12" s="13">
        <f>P12*V5+V11</f>
        <v>0</v>
      </c>
      <c r="W12" s="13">
        <f>Q12*W5+W11</f>
        <v>0</v>
      </c>
      <c r="X12" s="13">
        <f>N12*X5+X11</f>
        <v>0</v>
      </c>
      <c r="Y12" s="13">
        <f>Q12*Y5+Y11</f>
        <v>0</v>
      </c>
      <c r="Z12" s="133">
        <f t="shared" si="9"/>
        <v>-81.692255786352092</v>
      </c>
      <c r="AA12" s="17" t="s">
        <v>37</v>
      </c>
      <c r="AB12" s="20" t="s">
        <v>38</v>
      </c>
      <c r="AC12" s="20"/>
    </row>
    <row r="13" spans="1:37" ht="12.75" customHeight="1" x14ac:dyDescent="0.2">
      <c r="A13" s="12" t="s">
        <v>115</v>
      </c>
      <c r="B13" s="123">
        <v>51250</v>
      </c>
      <c r="C13" s="123">
        <f t="shared" si="0"/>
        <v>50</v>
      </c>
      <c r="D13" s="123">
        <v>61.709800782315099</v>
      </c>
      <c r="E13" s="123">
        <v>0</v>
      </c>
      <c r="F13" s="124">
        <v>29.2920930024538</v>
      </c>
      <c r="G13" s="131">
        <v>0</v>
      </c>
      <c r="H13" s="131">
        <v>0</v>
      </c>
      <c r="I13" s="131">
        <v>0</v>
      </c>
      <c r="J13" s="131">
        <v>0</v>
      </c>
      <c r="K13" s="13">
        <f t="shared" si="1"/>
        <v>112.35586450373842</v>
      </c>
      <c r="L13" s="13">
        <f t="shared" si="2"/>
        <v>4.6296296296296298</v>
      </c>
      <c r="M13" s="13">
        <f t="shared" si="3"/>
        <v>42.955422717347496</v>
      </c>
      <c r="N13" s="13">
        <f t="shared" si="4"/>
        <v>0</v>
      </c>
      <c r="O13" s="10">
        <f t="shared" si="7"/>
        <v>0</v>
      </c>
      <c r="P13" s="13">
        <f t="shared" si="5"/>
        <v>0</v>
      </c>
      <c r="Q13" s="13">
        <f t="shared" si="6"/>
        <v>0</v>
      </c>
      <c r="R13" s="13">
        <f>K13*R5+R12</f>
        <v>428.32962238349603</v>
      </c>
      <c r="S13" s="132">
        <f t="shared" si="8"/>
        <v>396.36217712417908</v>
      </c>
      <c r="T13" s="13">
        <f>N13*T5+T12</f>
        <v>0</v>
      </c>
      <c r="U13" s="134">
        <f>O13*U5+U12</f>
        <v>0</v>
      </c>
      <c r="V13" s="13">
        <f>P13*V5+V12</f>
        <v>0</v>
      </c>
      <c r="W13" s="13">
        <f>Q13*W5+W12</f>
        <v>0</v>
      </c>
      <c r="X13" s="13">
        <f>N13*X5+X12</f>
        <v>0</v>
      </c>
      <c r="Y13" s="13">
        <f>Q13*Y5+Y12</f>
        <v>0</v>
      </c>
      <c r="Z13" s="133">
        <f t="shared" si="9"/>
        <v>-16.921443629590811</v>
      </c>
      <c r="AA13" s="21" t="s">
        <v>39</v>
      </c>
      <c r="AB13" s="22" t="s">
        <v>40</v>
      </c>
      <c r="AC13" s="22"/>
    </row>
    <row r="14" spans="1:37" ht="12.75" customHeight="1" x14ac:dyDescent="0.2">
      <c r="A14" s="12" t="s">
        <v>116</v>
      </c>
      <c r="B14" s="123">
        <v>51300</v>
      </c>
      <c r="C14" s="123">
        <f t="shared" si="0"/>
        <v>50</v>
      </c>
      <c r="D14" s="123">
        <v>39.154694935907202</v>
      </c>
      <c r="E14" s="123">
        <v>0</v>
      </c>
      <c r="F14" s="124">
        <v>42.180810206324203</v>
      </c>
      <c r="G14" s="131">
        <v>0</v>
      </c>
      <c r="H14" s="131">
        <v>0</v>
      </c>
      <c r="I14" s="131">
        <v>0</v>
      </c>
      <c r="J14" s="131">
        <v>0</v>
      </c>
      <c r="K14" s="13">
        <f t="shared" si="1"/>
        <v>93.39305159094657</v>
      </c>
      <c r="L14" s="13">
        <f t="shared" si="2"/>
        <v>0</v>
      </c>
      <c r="M14" s="13">
        <f t="shared" si="3"/>
        <v>66.178614082201861</v>
      </c>
      <c r="N14" s="13">
        <f t="shared" si="4"/>
        <v>0</v>
      </c>
      <c r="O14" s="10">
        <f t="shared" si="7"/>
        <v>0</v>
      </c>
      <c r="P14" s="13">
        <f t="shared" si="5"/>
        <v>0</v>
      </c>
      <c r="Q14" s="13">
        <f t="shared" si="6"/>
        <v>0</v>
      </c>
      <c r="R14" s="13">
        <f>K14*R5+R13</f>
        <v>521.72267397444261</v>
      </c>
      <c r="S14" s="132">
        <f t="shared" si="8"/>
        <v>462.54079120638096</v>
      </c>
      <c r="T14" s="13">
        <f>N14*T5+T13</f>
        <v>0</v>
      </c>
      <c r="U14" s="134">
        <f>O14*U5+U13</f>
        <v>0</v>
      </c>
      <c r="V14" s="13">
        <f>P14*V5+V13</f>
        <v>0</v>
      </c>
      <c r="W14" s="13">
        <f>Q14*W5+W13</f>
        <v>0</v>
      </c>
      <c r="X14" s="13">
        <f>N14*X5+X13</f>
        <v>0</v>
      </c>
      <c r="Y14" s="13">
        <f>Q14*Y5+Y13</f>
        <v>0</v>
      </c>
      <c r="Z14" s="133">
        <f t="shared" si="9"/>
        <v>10.292993879153897</v>
      </c>
      <c r="AA14" s="21" t="s">
        <v>41</v>
      </c>
      <c r="AB14" s="22" t="s">
        <v>42</v>
      </c>
      <c r="AC14" s="22"/>
    </row>
    <row r="15" spans="1:37" ht="12.75" customHeight="1" x14ac:dyDescent="0.2">
      <c r="A15" s="12" t="s">
        <v>117</v>
      </c>
      <c r="B15" s="123">
        <v>51350</v>
      </c>
      <c r="C15" s="123">
        <f t="shared" si="0"/>
        <v>50</v>
      </c>
      <c r="D15" s="123">
        <v>41.199365087193598</v>
      </c>
      <c r="E15" s="123">
        <v>0</v>
      </c>
      <c r="F15" s="124">
        <v>61.641298020476398</v>
      </c>
      <c r="G15" s="131">
        <v>0</v>
      </c>
      <c r="H15" s="131">
        <v>0</v>
      </c>
      <c r="I15" s="131">
        <v>0</v>
      </c>
      <c r="J15" s="131">
        <v>0</v>
      </c>
      <c r="K15" s="13">
        <f t="shared" si="1"/>
        <v>74.401907428797031</v>
      </c>
      <c r="L15" s="13">
        <f t="shared" si="2"/>
        <v>0</v>
      </c>
      <c r="M15" s="13">
        <f t="shared" si="3"/>
        <v>96.131581691482026</v>
      </c>
      <c r="N15" s="13">
        <f t="shared" si="4"/>
        <v>0</v>
      </c>
      <c r="O15" s="10">
        <f t="shared" si="7"/>
        <v>0</v>
      </c>
      <c r="P15" s="13">
        <f t="shared" si="5"/>
        <v>0</v>
      </c>
      <c r="Q15" s="13">
        <f t="shared" si="6"/>
        <v>0</v>
      </c>
      <c r="R15" s="13">
        <f>K15*R5+R14</f>
        <v>596.12458140323963</v>
      </c>
      <c r="S15" s="132">
        <f t="shared" si="8"/>
        <v>558.67237289786294</v>
      </c>
      <c r="T15" s="13">
        <f>N15*T5+T14</f>
        <v>0</v>
      </c>
      <c r="U15" s="134">
        <f>O15*U5+U14</f>
        <v>0</v>
      </c>
      <c r="V15" s="13">
        <f>P15*V5+V14</f>
        <v>0</v>
      </c>
      <c r="W15" s="13">
        <f>Q15*W5+W14</f>
        <v>0</v>
      </c>
      <c r="X15" s="13">
        <f>N15*X5+X14</f>
        <v>0</v>
      </c>
      <c r="Y15" s="13">
        <f>Q15*Y5+Y14</f>
        <v>0</v>
      </c>
      <c r="Z15" s="133">
        <f t="shared" si="9"/>
        <v>-11.436680383531098</v>
      </c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 t="s">
        <v>118</v>
      </c>
      <c r="B16" s="123">
        <v>51400</v>
      </c>
      <c r="C16" s="123">
        <f t="shared" si="0"/>
        <v>50</v>
      </c>
      <c r="D16" s="123">
        <v>20.3420671432505</v>
      </c>
      <c r="E16" s="123">
        <v>0</v>
      </c>
      <c r="F16" s="124">
        <v>95.395481184533296</v>
      </c>
      <c r="G16" s="131">
        <v>0</v>
      </c>
      <c r="H16" s="131">
        <v>0</v>
      </c>
      <c r="I16" s="131">
        <v>0</v>
      </c>
      <c r="J16" s="131">
        <v>0</v>
      </c>
      <c r="K16" s="13">
        <f t="shared" si="1"/>
        <v>56.982807620781571</v>
      </c>
      <c r="L16" s="13">
        <f t="shared" si="2"/>
        <v>0</v>
      </c>
      <c r="M16" s="13">
        <f t="shared" si="3"/>
        <v>145.40442518982377</v>
      </c>
      <c r="N16" s="13">
        <f t="shared" si="4"/>
        <v>0</v>
      </c>
      <c r="O16" s="10">
        <f t="shared" si="7"/>
        <v>0</v>
      </c>
      <c r="P16" s="13">
        <f t="shared" si="5"/>
        <v>0</v>
      </c>
      <c r="Q16" s="13">
        <f t="shared" si="6"/>
        <v>0</v>
      </c>
      <c r="R16" s="13">
        <f>K16*R5+R15</f>
        <v>653.10738902402124</v>
      </c>
      <c r="S16" s="132">
        <f t="shared" si="8"/>
        <v>704.07679808768671</v>
      </c>
      <c r="T16" s="13">
        <f>N16*T5+T15</f>
        <v>0</v>
      </c>
      <c r="U16" s="134">
        <f>O16*U5+U15</f>
        <v>0</v>
      </c>
      <c r="V16" s="13">
        <f>P16*V5+V15</f>
        <v>0</v>
      </c>
      <c r="W16" s="13">
        <f>Q16*W5+W15</f>
        <v>0</v>
      </c>
      <c r="X16" s="13">
        <f>N16*X5+X15</f>
        <v>0</v>
      </c>
      <c r="Y16" s="13">
        <f>Q16*Y5+Y15</f>
        <v>0</v>
      </c>
      <c r="Z16" s="133">
        <f t="shared" si="9"/>
        <v>-99.858297952573295</v>
      </c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119</v>
      </c>
      <c r="B17" s="123">
        <v>51450</v>
      </c>
      <c r="C17" s="123">
        <f t="shared" si="0"/>
        <v>50</v>
      </c>
      <c r="D17" s="123">
        <v>10.4242173175407</v>
      </c>
      <c r="E17" s="123">
        <v>0</v>
      </c>
      <c r="F17" s="124">
        <v>156.28300748274199</v>
      </c>
      <c r="G17" s="131">
        <v>8</v>
      </c>
      <c r="H17" s="131">
        <v>96</v>
      </c>
      <c r="I17" s="131">
        <v>92</v>
      </c>
      <c r="J17" s="131">
        <v>48</v>
      </c>
      <c r="K17" s="13">
        <f t="shared" si="1"/>
        <v>28.487300426658518</v>
      </c>
      <c r="L17" s="13">
        <f t="shared" si="2"/>
        <v>0</v>
      </c>
      <c r="M17" s="13">
        <f t="shared" si="3"/>
        <v>233.03563765488454</v>
      </c>
      <c r="N17" s="13">
        <f t="shared" si="4"/>
        <v>7.4074074074074074</v>
      </c>
      <c r="O17" s="10">
        <f t="shared" si="7"/>
        <v>88.888888888888886</v>
      </c>
      <c r="P17" s="13">
        <f t="shared" si="5"/>
        <v>85.18518518518519</v>
      </c>
      <c r="Q17" s="13">
        <f t="shared" si="6"/>
        <v>44.444444444444443</v>
      </c>
      <c r="R17" s="13">
        <f>K17*R5+R16</f>
        <v>681.59468945067977</v>
      </c>
      <c r="S17" s="132">
        <f t="shared" si="8"/>
        <v>807.4828061129416</v>
      </c>
      <c r="T17" s="13">
        <f>N17*T5+T16</f>
        <v>7.4074074074074074</v>
      </c>
      <c r="U17" s="134">
        <f>O17*U5+U16</f>
        <v>88.888888888888886</v>
      </c>
      <c r="V17" s="13">
        <f>P17*V5+V16</f>
        <v>85.18518518518519</v>
      </c>
      <c r="W17" s="13">
        <f>Q17*W5+W16</f>
        <v>44.444444444444443</v>
      </c>
      <c r="X17" s="13">
        <f>N17*X5+X16</f>
        <v>7.4074074074074074</v>
      </c>
      <c r="Y17" s="13">
        <f>Q17*Y5+Y16</f>
        <v>44.444444444444443</v>
      </c>
      <c r="Z17" s="133">
        <f t="shared" si="9"/>
        <v>-174.77700555116968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 t="s">
        <v>120</v>
      </c>
      <c r="B18" s="123">
        <v>51500</v>
      </c>
      <c r="C18" s="123">
        <f t="shared" si="0"/>
        <v>50</v>
      </c>
      <c r="D18" s="123">
        <v>5.2858204189797098</v>
      </c>
      <c r="E18" s="123">
        <v>0</v>
      </c>
      <c r="F18" s="124">
        <v>213.687004949227</v>
      </c>
      <c r="G18" s="131">
        <v>15</v>
      </c>
      <c r="H18" s="131">
        <v>98</v>
      </c>
      <c r="I18" s="131">
        <v>94</v>
      </c>
      <c r="J18" s="131">
        <v>49</v>
      </c>
      <c r="K18" s="13">
        <f t="shared" si="1"/>
        <v>14.546331237518897</v>
      </c>
      <c r="L18" s="13">
        <f t="shared" si="2"/>
        <v>0</v>
      </c>
      <c r="M18" s="13">
        <f t="shared" si="3"/>
        <v>342.56482632589723</v>
      </c>
      <c r="N18" s="13">
        <f t="shared" si="4"/>
        <v>21.296296296296298</v>
      </c>
      <c r="O18" s="10">
        <f t="shared" si="7"/>
        <v>179.62962962962962</v>
      </c>
      <c r="P18" s="13">
        <f t="shared" si="5"/>
        <v>172.22222222222223</v>
      </c>
      <c r="Q18" s="13">
        <f t="shared" si="6"/>
        <v>89.81481481481481</v>
      </c>
      <c r="R18" s="13">
        <f>K18*R5+R17</f>
        <v>696.14102068819864</v>
      </c>
      <c r="S18" s="132">
        <f t="shared" si="8"/>
        <v>888.01059540180177</v>
      </c>
      <c r="T18" s="13">
        <f>N18*T5+T17</f>
        <v>28.703703703703706</v>
      </c>
      <c r="U18" s="134">
        <f>O18*U5+U17</f>
        <v>268.51851851851848</v>
      </c>
      <c r="V18" s="13">
        <f>P18*V5+V17</f>
        <v>257.40740740740739</v>
      </c>
      <c r="W18" s="13">
        <f>Q18*W5+W17</f>
        <v>134.25925925925924</v>
      </c>
      <c r="X18" s="13">
        <f>N18*X5+X17</f>
        <v>28.703703703703706</v>
      </c>
      <c r="Y18" s="13">
        <f>Q18*Y5+Y17</f>
        <v>134.25925925925924</v>
      </c>
      <c r="Z18" s="133">
        <f t="shared" si="9"/>
        <v>-240.75846360251097</v>
      </c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 t="s">
        <v>121</v>
      </c>
      <c r="B19" s="123">
        <v>51550</v>
      </c>
      <c r="C19" s="123">
        <f t="shared" si="0"/>
        <v>50</v>
      </c>
      <c r="D19" s="123">
        <v>3.30155188637946</v>
      </c>
      <c r="E19" s="123">
        <v>0</v>
      </c>
      <c r="F19" s="124">
        <v>258.31402486245798</v>
      </c>
      <c r="G19" s="131">
        <v>19</v>
      </c>
      <c r="H19" s="131">
        <v>100</v>
      </c>
      <c r="I19" s="131">
        <v>96</v>
      </c>
      <c r="J19" s="131">
        <v>50</v>
      </c>
      <c r="K19" s="13">
        <f t="shared" si="1"/>
        <v>7.9512706531103428</v>
      </c>
      <c r="L19" s="13">
        <f t="shared" si="2"/>
        <v>0</v>
      </c>
      <c r="M19" s="13">
        <f t="shared" si="3"/>
        <v>437.03799056637502</v>
      </c>
      <c r="N19" s="13">
        <f t="shared" si="4"/>
        <v>31.481481481481481</v>
      </c>
      <c r="O19" s="10">
        <f t="shared" si="7"/>
        <v>183.33333333333334</v>
      </c>
      <c r="P19" s="13">
        <f t="shared" si="5"/>
        <v>175.92592592592592</v>
      </c>
      <c r="Q19" s="13">
        <f t="shared" si="6"/>
        <v>91.666666666666671</v>
      </c>
      <c r="R19" s="13">
        <f>K19*R5+R18</f>
        <v>704.09229134130896</v>
      </c>
      <c r="S19" s="132">
        <f t="shared" si="8"/>
        <v>1057.4559933755841</v>
      </c>
      <c r="T19" s="13">
        <f>N19*T5+T18</f>
        <v>60.18518518518519</v>
      </c>
      <c r="U19" s="134">
        <f>O19*U5+U18</f>
        <v>451.85185185185185</v>
      </c>
      <c r="V19" s="13">
        <f>P19*V5+V18</f>
        <v>433.33333333333331</v>
      </c>
      <c r="W19" s="13">
        <f>Q19*W5+W18</f>
        <v>225.92592592592592</v>
      </c>
      <c r="X19" s="13">
        <f>N19*X5+X18</f>
        <v>60.18518518518519</v>
      </c>
      <c r="Y19" s="13">
        <f>Q19*Y5+Y18</f>
        <v>225.92592592592592</v>
      </c>
      <c r="Z19" s="133">
        <f t="shared" si="9"/>
        <v>-402.25259092318299</v>
      </c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 t="s">
        <v>122</v>
      </c>
      <c r="B20" s="123">
        <v>51600</v>
      </c>
      <c r="C20" s="123">
        <f t="shared" si="0"/>
        <v>50</v>
      </c>
      <c r="D20" s="123">
        <v>3.5154173326409399</v>
      </c>
      <c r="E20" s="123">
        <v>0</v>
      </c>
      <c r="F20" s="124">
        <v>333.26063859655</v>
      </c>
      <c r="G20" s="131">
        <v>23</v>
      </c>
      <c r="H20" s="131">
        <v>104</v>
      </c>
      <c r="I20" s="131">
        <v>100</v>
      </c>
      <c r="J20" s="131">
        <v>52</v>
      </c>
      <c r="K20" s="13">
        <f t="shared" si="1"/>
        <v>6.3120085361300005</v>
      </c>
      <c r="L20" s="13">
        <f t="shared" si="2"/>
        <v>0</v>
      </c>
      <c r="M20" s="13">
        <f t="shared" si="3"/>
        <v>547.75431801759999</v>
      </c>
      <c r="N20" s="13">
        <f t="shared" si="4"/>
        <v>38.888888888888886</v>
      </c>
      <c r="O20" s="10">
        <f t="shared" si="7"/>
        <v>188.88888888888889</v>
      </c>
      <c r="P20" s="13">
        <f t="shared" si="5"/>
        <v>181.4814814814815</v>
      </c>
      <c r="Q20" s="13">
        <f t="shared" si="6"/>
        <v>94.444444444444443</v>
      </c>
      <c r="R20" s="13">
        <f>K20*R5+R19</f>
        <v>710.40429987743892</v>
      </c>
      <c r="S20" s="132">
        <f t="shared" si="8"/>
        <v>1329.2843854672581</v>
      </c>
      <c r="T20" s="13">
        <f>N20*T5+T19</f>
        <v>99.074074074074076</v>
      </c>
      <c r="U20" s="134">
        <f>O20*U5+U19</f>
        <v>640.74074074074076</v>
      </c>
      <c r="V20" s="13">
        <f>P20*V5+V19</f>
        <v>614.81481481481478</v>
      </c>
      <c r="W20" s="13">
        <f>Q20*W5+W19</f>
        <v>320.37037037037038</v>
      </c>
      <c r="X20" s="13">
        <f>N20*X5+X19</f>
        <v>99.074074074074076</v>
      </c>
      <c r="Y20" s="13">
        <f>Q20*Y5+Y19</f>
        <v>320.37037037037038</v>
      </c>
      <c r="Z20" s="133">
        <f t="shared" si="9"/>
        <v>-667.76897447872705</v>
      </c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 t="s">
        <v>123</v>
      </c>
      <c r="B21" s="123">
        <v>51650</v>
      </c>
      <c r="C21" s="123">
        <f t="shared" si="0"/>
        <v>50</v>
      </c>
      <c r="D21" s="123">
        <v>2.10925362597118</v>
      </c>
      <c r="E21" s="123">
        <v>0</v>
      </c>
      <c r="F21" s="124">
        <v>435.784098147051</v>
      </c>
      <c r="G21" s="131">
        <v>28</v>
      </c>
      <c r="H21" s="131">
        <v>110</v>
      </c>
      <c r="I21" s="131">
        <v>106</v>
      </c>
      <c r="J21" s="131">
        <v>55</v>
      </c>
      <c r="K21" s="13">
        <f t="shared" si="1"/>
        <v>5.2080286653815921</v>
      </c>
      <c r="L21" s="13">
        <f t="shared" si="2"/>
        <v>0</v>
      </c>
      <c r="M21" s="13">
        <f t="shared" si="3"/>
        <v>712.0784599477787</v>
      </c>
      <c r="N21" s="13">
        <f t="shared" si="4"/>
        <v>47.222222222222221</v>
      </c>
      <c r="O21" s="10">
        <f t="shared" si="7"/>
        <v>198.14814814814815</v>
      </c>
      <c r="P21" s="13">
        <f t="shared" si="5"/>
        <v>190.74074074074073</v>
      </c>
      <c r="Q21" s="13">
        <f t="shared" si="6"/>
        <v>99.074074074074076</v>
      </c>
      <c r="R21" s="13">
        <f>K21*R5+R20</f>
        <v>715.61232854282048</v>
      </c>
      <c r="S21" s="132">
        <f t="shared" si="8"/>
        <v>1751.5480306002219</v>
      </c>
      <c r="T21" s="13">
        <f>N21*T5+T20</f>
        <v>146.2962962962963</v>
      </c>
      <c r="U21" s="134">
        <f>O21*U5+U20</f>
        <v>838.88888888888891</v>
      </c>
      <c r="V21" s="13">
        <f>P21*V5+V20</f>
        <v>805.55555555555554</v>
      </c>
      <c r="W21" s="13">
        <f>Q21*W5+W20</f>
        <v>419.44444444444446</v>
      </c>
      <c r="X21" s="13">
        <f>N21*X5+X20</f>
        <v>146.2962962962963</v>
      </c>
      <c r="Y21" s="13">
        <f>Q21*Y5+Y20</f>
        <v>419.44444444444446</v>
      </c>
      <c r="Z21" s="133">
        <f t="shared" si="9"/>
        <v>-1084.8245909463094</v>
      </c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 t="s">
        <v>124</v>
      </c>
      <c r="B22" s="123">
        <v>51700</v>
      </c>
      <c r="C22" s="123">
        <f t="shared" si="0"/>
        <v>50</v>
      </c>
      <c r="D22" s="123">
        <v>3.0869336151663398</v>
      </c>
      <c r="E22" s="123">
        <v>0</v>
      </c>
      <c r="F22" s="124">
        <v>552.59771952756398</v>
      </c>
      <c r="G22" s="131">
        <v>33</v>
      </c>
      <c r="H22" s="131">
        <v>114</v>
      </c>
      <c r="I22" s="131">
        <v>110</v>
      </c>
      <c r="J22" s="131">
        <v>57</v>
      </c>
      <c r="K22" s="13">
        <f t="shared" si="1"/>
        <v>4.8112844825347407</v>
      </c>
      <c r="L22" s="13">
        <f t="shared" si="2"/>
        <v>0</v>
      </c>
      <c r="M22" s="13">
        <f t="shared" si="3"/>
        <v>915.16834969871752</v>
      </c>
      <c r="N22" s="13">
        <f t="shared" si="4"/>
        <v>56.481481481481481</v>
      </c>
      <c r="O22" s="10">
        <f t="shared" si="7"/>
        <v>207.40740740740742</v>
      </c>
      <c r="P22" s="13">
        <f t="shared" si="5"/>
        <v>200</v>
      </c>
      <c r="Q22" s="13">
        <f t="shared" si="6"/>
        <v>103.70370370370371</v>
      </c>
      <c r="R22" s="13">
        <f>K22*R5+R21</f>
        <v>720.42361302535517</v>
      </c>
      <c r="S22" s="132">
        <f t="shared" si="8"/>
        <v>2363.0126765952355</v>
      </c>
      <c r="T22" s="13">
        <f>N22*T5+T21</f>
        <v>202.77777777777777</v>
      </c>
      <c r="U22" s="134">
        <f>O22*U5+U21</f>
        <v>1046.2962962962963</v>
      </c>
      <c r="V22" s="13">
        <f>P22*V5+V21</f>
        <v>1005.5555555555555</v>
      </c>
      <c r="W22" s="13">
        <f>Q22*W5+W21</f>
        <v>523.14814814814815</v>
      </c>
      <c r="X22" s="13">
        <f>N22*X5+X21</f>
        <v>202.77777777777777</v>
      </c>
      <c r="Y22" s="13">
        <f>Q22*Y5+Y21</f>
        <v>523.14814814814815</v>
      </c>
      <c r="Z22" s="133">
        <f t="shared" si="9"/>
        <v>-1691.4779524587884</v>
      </c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 t="s">
        <v>125</v>
      </c>
      <c r="B23" s="123">
        <v>51750</v>
      </c>
      <c r="C23" s="123">
        <f t="shared" si="0"/>
        <v>50</v>
      </c>
      <c r="D23" s="123">
        <v>2.5175965205089601</v>
      </c>
      <c r="E23" s="123">
        <v>0</v>
      </c>
      <c r="F23" s="124">
        <v>720.51263090144698</v>
      </c>
      <c r="G23" s="131">
        <v>39</v>
      </c>
      <c r="H23" s="131">
        <v>120</v>
      </c>
      <c r="I23" s="131">
        <v>116</v>
      </c>
      <c r="J23" s="131">
        <v>60</v>
      </c>
      <c r="K23" s="13">
        <f t="shared" si="1"/>
        <v>5.1893797552549072</v>
      </c>
      <c r="L23" s="13">
        <f t="shared" si="2"/>
        <v>0</v>
      </c>
      <c r="M23" s="13">
        <f t="shared" si="3"/>
        <v>1178.8058800268618</v>
      </c>
      <c r="N23" s="13">
        <f t="shared" si="4"/>
        <v>66.666666666666671</v>
      </c>
      <c r="O23" s="10">
        <f t="shared" si="7"/>
        <v>216.66666666666666</v>
      </c>
      <c r="P23" s="13">
        <f t="shared" si="5"/>
        <v>209.25925925925927</v>
      </c>
      <c r="Q23" s="13">
        <f t="shared" si="6"/>
        <v>108.33333333333333</v>
      </c>
      <c r="R23" s="13">
        <f>K23*R5+R22</f>
        <v>725.61299278061006</v>
      </c>
      <c r="S23" s="132">
        <f t="shared" si="8"/>
        <v>3224.2259640295047</v>
      </c>
      <c r="T23" s="13">
        <f>N23*T5+T22</f>
        <v>269.44444444444446</v>
      </c>
      <c r="U23" s="134">
        <f>O23*U5+U22</f>
        <v>1262.962962962963</v>
      </c>
      <c r="V23" s="13">
        <f>P23*V5+V22</f>
        <v>1214.8148148148148</v>
      </c>
      <c r="W23" s="13">
        <f>Q23*W5+W22</f>
        <v>631.48148148148152</v>
      </c>
      <c r="X23" s="13">
        <f>N23*X5+X22</f>
        <v>269.44444444444446</v>
      </c>
      <c r="Y23" s="13">
        <f>Q23*Y5+Y22</f>
        <v>631.48148148148152</v>
      </c>
      <c r="Z23" s="133">
        <f t="shared" si="9"/>
        <v>-2547.5018601378029</v>
      </c>
      <c r="AA23" s="16"/>
      <c r="AB23" s="16"/>
      <c r="AC23" s="16"/>
    </row>
    <row r="24" spans="1:29" ht="12.75" customHeight="1" x14ac:dyDescent="0.2">
      <c r="A24" s="12" t="s">
        <v>126</v>
      </c>
      <c r="B24" s="123">
        <v>51800</v>
      </c>
      <c r="C24" s="123">
        <f t="shared" si="0"/>
        <v>50</v>
      </c>
      <c r="D24" s="123">
        <v>12.941072935158401</v>
      </c>
      <c r="E24" s="123">
        <v>0</v>
      </c>
      <c r="F24" s="123">
        <v>860.87595924526602</v>
      </c>
      <c r="G24" s="131">
        <v>42</v>
      </c>
      <c r="H24" s="131">
        <v>126</v>
      </c>
      <c r="I24" s="131">
        <v>122</v>
      </c>
      <c r="J24" s="131">
        <v>63</v>
      </c>
      <c r="K24" s="13">
        <f t="shared" si="1"/>
        <v>14.313582829321629</v>
      </c>
      <c r="L24" s="13">
        <f t="shared" si="2"/>
        <v>0</v>
      </c>
      <c r="M24" s="13">
        <f t="shared" si="3"/>
        <v>1464.2486945802898</v>
      </c>
      <c r="N24" s="13">
        <f t="shared" si="4"/>
        <v>75</v>
      </c>
      <c r="O24" s="10">
        <f t="shared" si="7"/>
        <v>227.77777777777777</v>
      </c>
      <c r="P24" s="13">
        <f t="shared" si="5"/>
        <v>220.37037037037038</v>
      </c>
      <c r="Q24" s="13">
        <f t="shared" si="6"/>
        <v>113.88888888888889</v>
      </c>
      <c r="R24" s="13">
        <f>K24*R5+R23</f>
        <v>739.92657560993166</v>
      </c>
      <c r="S24" s="132">
        <f t="shared" si="8"/>
        <v>4354.2153993505353</v>
      </c>
      <c r="T24" s="13">
        <f>N24*T5+T23</f>
        <v>344.44444444444446</v>
      </c>
      <c r="U24" s="134">
        <f>O24*U5+U23</f>
        <v>1490.7407407407409</v>
      </c>
      <c r="V24" s="13">
        <f>P24*V5+V23</f>
        <v>1435.1851851851852</v>
      </c>
      <c r="W24" s="13">
        <f>Q24*W5+W23</f>
        <v>745.37037037037044</v>
      </c>
      <c r="X24" s="13">
        <f>N24*X5+X23</f>
        <v>344.44444444444446</v>
      </c>
      <c r="Y24" s="13">
        <f>Q24*Y5+Y23</f>
        <v>745.37037037037044</v>
      </c>
      <c r="Z24" s="133">
        <f t="shared" si="9"/>
        <v>-3663.1777126295119</v>
      </c>
      <c r="AA24" s="16"/>
      <c r="AB24" s="16"/>
      <c r="AC24" s="16"/>
    </row>
    <row r="25" spans="1:29" ht="12.75" customHeight="1" x14ac:dyDescent="0.2">
      <c r="A25" s="12" t="s">
        <v>127</v>
      </c>
      <c r="B25" s="123">
        <v>51850</v>
      </c>
      <c r="C25" s="123">
        <f t="shared" si="0"/>
        <v>50</v>
      </c>
      <c r="D25" s="123">
        <v>2.4387529644300199</v>
      </c>
      <c r="E25" s="123">
        <v>0</v>
      </c>
      <c r="F25" s="123">
        <v>1098.6937403647501</v>
      </c>
      <c r="G25" s="131">
        <v>48</v>
      </c>
      <c r="H25" s="131">
        <v>134</v>
      </c>
      <c r="I25" s="131">
        <v>130</v>
      </c>
      <c r="J25" s="131">
        <v>67</v>
      </c>
      <c r="K25" s="13">
        <f t="shared" si="1"/>
        <v>14.240579536655945</v>
      </c>
      <c r="L25" s="13">
        <f t="shared" si="2"/>
        <v>0</v>
      </c>
      <c r="M25" s="13">
        <f t="shared" si="3"/>
        <v>1814.4163885277926</v>
      </c>
      <c r="N25" s="13">
        <f t="shared" si="4"/>
        <v>83.333333333333329</v>
      </c>
      <c r="O25" s="10">
        <f t="shared" si="7"/>
        <v>240.74074074074073</v>
      </c>
      <c r="P25" s="13">
        <f t="shared" si="5"/>
        <v>233.33333333333334</v>
      </c>
      <c r="Q25" s="13">
        <f t="shared" si="6"/>
        <v>120.37037037037037</v>
      </c>
      <c r="R25" s="13">
        <f>K25*R5+R24</f>
        <v>754.16715514658756</v>
      </c>
      <c r="S25" s="132">
        <f t="shared" si="8"/>
        <v>5814.928084174624</v>
      </c>
      <c r="T25" s="13">
        <f>N25*T5+T24</f>
        <v>427.77777777777777</v>
      </c>
      <c r="U25" s="134">
        <f>O25*U5+U24</f>
        <v>1731.4814814814815</v>
      </c>
      <c r="V25" s="13">
        <f>P25*V5+V24</f>
        <v>1668.5185185185185</v>
      </c>
      <c r="W25" s="13">
        <f>Q25*W5+W24</f>
        <v>865.74074074074076</v>
      </c>
      <c r="X25" s="13">
        <f>N25*X5+X24</f>
        <v>427.77777777777777</v>
      </c>
      <c r="Y25" s="13">
        <f>Q25*Y5+Y24</f>
        <v>865.74074074074076</v>
      </c>
      <c r="Z25" s="133">
        <f t="shared" si="9"/>
        <v>-5109.6498179169448</v>
      </c>
      <c r="AA25" s="16"/>
      <c r="AB25" s="16"/>
      <c r="AC25" s="16"/>
    </row>
    <row r="26" spans="1:29" ht="12.75" customHeight="1" x14ac:dyDescent="0.2">
      <c r="A26" s="12" t="s">
        <v>128</v>
      </c>
      <c r="B26" s="123">
        <v>51900</v>
      </c>
      <c r="C26" s="123">
        <f t="shared" si="0"/>
        <v>50</v>
      </c>
      <c r="D26" s="123">
        <v>1.41040644393797</v>
      </c>
      <c r="E26" s="123">
        <v>0</v>
      </c>
      <c r="F26" s="123">
        <v>1322.35631697697</v>
      </c>
      <c r="G26" s="131">
        <v>51</v>
      </c>
      <c r="H26" s="131">
        <v>140</v>
      </c>
      <c r="I26" s="131">
        <v>136</v>
      </c>
      <c r="J26" s="131">
        <v>70</v>
      </c>
      <c r="K26" s="13">
        <f t="shared" si="1"/>
        <v>3.5640364892296201</v>
      </c>
      <c r="L26" s="13">
        <f t="shared" si="2"/>
        <v>0</v>
      </c>
      <c r="M26" s="13">
        <f t="shared" si="3"/>
        <v>2241.7130160571487</v>
      </c>
      <c r="N26" s="13">
        <f t="shared" si="4"/>
        <v>91.666666666666671</v>
      </c>
      <c r="O26" s="10">
        <f t="shared" si="7"/>
        <v>253.7037037037037</v>
      </c>
      <c r="P26" s="13">
        <f t="shared" si="5"/>
        <v>246.2962962962963</v>
      </c>
      <c r="Q26" s="13">
        <f t="shared" si="6"/>
        <v>126.85185185185185</v>
      </c>
      <c r="R26" s="13">
        <f>K26*R5+R25</f>
        <v>757.73119163581714</v>
      </c>
      <c r="S26" s="132">
        <f t="shared" si="8"/>
        <v>7683.4929520836249</v>
      </c>
      <c r="T26" s="13">
        <f>N26*T5+T25</f>
        <v>519.44444444444446</v>
      </c>
      <c r="U26" s="134">
        <f>O26*U5+U25</f>
        <v>1985.1851851851852</v>
      </c>
      <c r="V26" s="13">
        <f>P26*V5+V25</f>
        <v>1914.8148148148148</v>
      </c>
      <c r="W26" s="13">
        <f>Q26*W5+W25</f>
        <v>992.59259259259261</v>
      </c>
      <c r="X26" s="13">
        <f>N26*X5+X25</f>
        <v>519.44444444444446</v>
      </c>
      <c r="Y26" s="13">
        <f>Q26*Y5+Y25</f>
        <v>992.59259259259261</v>
      </c>
      <c r="Z26" s="133">
        <f t="shared" si="9"/>
        <v>-6974.650649336716</v>
      </c>
      <c r="AA26" s="16"/>
      <c r="AB26" s="16"/>
      <c r="AC26" s="16"/>
    </row>
    <row r="27" spans="1:29" ht="12.75" customHeight="1" x14ac:dyDescent="0.2">
      <c r="A27" s="12" t="s">
        <v>129</v>
      </c>
      <c r="B27" s="123">
        <v>51950</v>
      </c>
      <c r="C27" s="123">
        <f t="shared" si="0"/>
        <v>50</v>
      </c>
      <c r="D27" s="123">
        <v>1.15147872378657</v>
      </c>
      <c r="E27" s="123">
        <v>0</v>
      </c>
      <c r="F27" s="123">
        <v>1522.8228191287801</v>
      </c>
      <c r="G27" s="131">
        <v>57</v>
      </c>
      <c r="H27" s="131">
        <v>146</v>
      </c>
      <c r="I27" s="131">
        <v>142</v>
      </c>
      <c r="J27" s="131">
        <v>73</v>
      </c>
      <c r="K27" s="13">
        <f t="shared" si="1"/>
        <v>2.3721158960412407</v>
      </c>
      <c r="L27" s="13">
        <f t="shared" si="2"/>
        <v>0</v>
      </c>
      <c r="M27" s="13">
        <f t="shared" si="3"/>
        <v>2634.4251260238429</v>
      </c>
      <c r="N27" s="13">
        <f t="shared" si="4"/>
        <v>100</v>
      </c>
      <c r="O27" s="10">
        <f t="shared" si="7"/>
        <v>264.81481481481484</v>
      </c>
      <c r="P27" s="13">
        <f t="shared" si="5"/>
        <v>257.40740740740739</v>
      </c>
      <c r="Q27" s="13">
        <f t="shared" si="6"/>
        <v>132.40740740740742</v>
      </c>
      <c r="R27" s="13">
        <f>K27*R5+R26</f>
        <v>760.10330753185838</v>
      </c>
      <c r="S27" s="132">
        <f t="shared" si="8"/>
        <v>9928.1032632926526</v>
      </c>
      <c r="T27" s="13">
        <f>N27*T5+T26</f>
        <v>619.44444444444446</v>
      </c>
      <c r="U27" s="134">
        <f>O27*U5+U26</f>
        <v>2250</v>
      </c>
      <c r="V27" s="13">
        <f>P27*V5+V26</f>
        <v>2172.2222222222222</v>
      </c>
      <c r="W27" s="13">
        <f>Q27*W5+W26</f>
        <v>1125</v>
      </c>
      <c r="X27" s="13">
        <f>N27*X5+X26</f>
        <v>619.44444444444446</v>
      </c>
      <c r="Y27" s="13">
        <f>Q27*Y5+Y26</f>
        <v>1125</v>
      </c>
      <c r="Z27" s="133">
        <f t="shared" si="9"/>
        <v>-9216.888844649704</v>
      </c>
      <c r="AA27" s="16"/>
      <c r="AB27" s="16"/>
      <c r="AC27" s="16"/>
    </row>
    <row r="28" spans="1:29" ht="12.75" customHeight="1" x14ac:dyDescent="0.2">
      <c r="A28" s="12" t="s">
        <v>130</v>
      </c>
      <c r="B28" s="123">
        <v>52000</v>
      </c>
      <c r="C28" s="123">
        <f t="shared" si="0"/>
        <v>50</v>
      </c>
      <c r="D28" s="123">
        <v>1.2662124685230101</v>
      </c>
      <c r="E28" s="123">
        <v>0</v>
      </c>
      <c r="F28" s="123">
        <v>1699.2418996860299</v>
      </c>
      <c r="G28" s="131">
        <v>61</v>
      </c>
      <c r="H28" s="131">
        <v>152</v>
      </c>
      <c r="I28" s="131">
        <v>148</v>
      </c>
      <c r="J28" s="131">
        <v>76</v>
      </c>
      <c r="K28" s="13">
        <f t="shared" si="1"/>
        <v>2.2386029558422043</v>
      </c>
      <c r="L28" s="13">
        <f t="shared" si="2"/>
        <v>0</v>
      </c>
      <c r="M28" s="13">
        <f t="shared" si="3"/>
        <v>2983.393258161861</v>
      </c>
      <c r="N28" s="13">
        <f t="shared" si="4"/>
        <v>109.25925925925925</v>
      </c>
      <c r="O28" s="10">
        <f t="shared" si="7"/>
        <v>275.92592592592592</v>
      </c>
      <c r="P28" s="13">
        <f t="shared" si="5"/>
        <v>268.51851851851853</v>
      </c>
      <c r="Q28" s="13">
        <f t="shared" si="6"/>
        <v>137.96296296296296</v>
      </c>
      <c r="R28" s="13">
        <f>K28*R5+R27</f>
        <v>762.3419104877006</v>
      </c>
      <c r="S28" s="132">
        <f t="shared" si="8"/>
        <v>12505.015039973032</v>
      </c>
      <c r="T28" s="13">
        <f>N28*T5+T27</f>
        <v>728.7037037037037</v>
      </c>
      <c r="U28" s="134">
        <f>O28*U5+U27</f>
        <v>2525.9259259259261</v>
      </c>
      <c r="V28" s="13">
        <f>P28*V5+V27</f>
        <v>2440.7407407407409</v>
      </c>
      <c r="W28" s="13">
        <f>Q28*W5+W27</f>
        <v>1262.962962962963</v>
      </c>
      <c r="X28" s="13">
        <f>N28*X5+X27</f>
        <v>728.7037037037037</v>
      </c>
      <c r="Y28" s="13">
        <f>Q28*Y5+Y27</f>
        <v>1262.962962962963</v>
      </c>
      <c r="Z28" s="133">
        <f t="shared" si="9"/>
        <v>-11791.562018374241</v>
      </c>
      <c r="AA28" s="16"/>
      <c r="AB28" s="16"/>
      <c r="AC28" s="16"/>
    </row>
    <row r="29" spans="1:29" ht="12.75" customHeight="1" x14ac:dyDescent="0.2">
      <c r="A29" s="12" t="s">
        <v>131</v>
      </c>
      <c r="B29" s="123">
        <v>52050</v>
      </c>
      <c r="C29" s="123">
        <f t="shared" si="0"/>
        <v>50</v>
      </c>
      <c r="D29" s="123">
        <v>1.4253889528045001</v>
      </c>
      <c r="E29" s="123">
        <v>0</v>
      </c>
      <c r="F29" s="123">
        <v>1916.0016076868201</v>
      </c>
      <c r="G29" s="131">
        <v>66</v>
      </c>
      <c r="H29" s="131">
        <v>156</v>
      </c>
      <c r="I29" s="131">
        <v>152</v>
      </c>
      <c r="J29" s="131">
        <v>78</v>
      </c>
      <c r="K29" s="13">
        <f t="shared" si="1"/>
        <v>2.492223538266213</v>
      </c>
      <c r="L29" s="13">
        <f t="shared" si="2"/>
        <v>0</v>
      </c>
      <c r="M29" s="13">
        <f t="shared" si="3"/>
        <v>3347.4476920118987</v>
      </c>
      <c r="N29" s="13">
        <f t="shared" si="4"/>
        <v>117.5925925925926</v>
      </c>
      <c r="O29" s="10">
        <f t="shared" si="7"/>
        <v>285.18518518518516</v>
      </c>
      <c r="P29" s="13">
        <f t="shared" si="5"/>
        <v>277.77777777777777</v>
      </c>
      <c r="Q29" s="13">
        <f t="shared" si="6"/>
        <v>142.59259259259258</v>
      </c>
      <c r="R29" s="13">
        <f>K29*R5+R28</f>
        <v>764.83413402596682</v>
      </c>
      <c r="S29" s="132">
        <f t="shared" si="8"/>
        <v>15432.092361614559</v>
      </c>
      <c r="T29" s="13">
        <f>N29*T5+T28</f>
        <v>846.2962962962963</v>
      </c>
      <c r="U29" s="134">
        <f>O29*U5+U28</f>
        <v>2811.1111111111113</v>
      </c>
      <c r="V29" s="13">
        <f>P29*V5+V28</f>
        <v>2718.5185185185187</v>
      </c>
      <c r="W29" s="13">
        <f>Q29*W5+W28</f>
        <v>1405.5555555555557</v>
      </c>
      <c r="X29" s="13">
        <f>N29*X5+X28</f>
        <v>846.2962962962963</v>
      </c>
      <c r="Y29" s="13">
        <f>Q29*Y5+Y28</f>
        <v>1405.5555555555557</v>
      </c>
      <c r="Z29" s="133">
        <f t="shared" si="9"/>
        <v>-14716.147116477503</v>
      </c>
    </row>
    <row r="30" spans="1:29" ht="12.75" customHeight="1" x14ac:dyDescent="0.2">
      <c r="A30" s="12" t="s">
        <v>132</v>
      </c>
      <c r="B30" s="123">
        <v>52100</v>
      </c>
      <c r="C30" s="123">
        <f t="shared" si="0"/>
        <v>50</v>
      </c>
      <c r="D30" s="123">
        <v>6.6002179939241596</v>
      </c>
      <c r="E30" s="123">
        <v>0</v>
      </c>
      <c r="F30" s="123">
        <v>2160.5455405258299</v>
      </c>
      <c r="G30" s="131">
        <v>71</v>
      </c>
      <c r="H30" s="131">
        <v>162</v>
      </c>
      <c r="I30" s="131">
        <v>158</v>
      </c>
      <c r="J30" s="131">
        <v>81</v>
      </c>
      <c r="K30" s="13">
        <f t="shared" si="1"/>
        <v>7.4311175432672778</v>
      </c>
      <c r="L30" s="13">
        <f t="shared" si="2"/>
        <v>0</v>
      </c>
      <c r="M30" s="13">
        <f t="shared" si="3"/>
        <v>3774.580692789491</v>
      </c>
      <c r="N30" s="13">
        <f t="shared" si="4"/>
        <v>126.85185185185185</v>
      </c>
      <c r="O30" s="10">
        <f t="shared" si="7"/>
        <v>294.44444444444446</v>
      </c>
      <c r="P30" s="13">
        <f t="shared" si="5"/>
        <v>287.03703703703701</v>
      </c>
      <c r="Q30" s="13">
        <f t="shared" si="6"/>
        <v>147.22222222222223</v>
      </c>
      <c r="R30" s="13">
        <f>K30*R5+R29</f>
        <v>772.26525156923412</v>
      </c>
      <c r="S30" s="132">
        <f t="shared" si="8"/>
        <v>18772.413795144792</v>
      </c>
      <c r="T30" s="13">
        <f>N30*T5+T29</f>
        <v>973.14814814814815</v>
      </c>
      <c r="U30" s="134">
        <f>O30*U5+U29</f>
        <v>3105.5555555555557</v>
      </c>
      <c r="V30" s="13">
        <f>P30*V5+V29</f>
        <v>3005.5555555555557</v>
      </c>
      <c r="W30" s="13">
        <f>Q30*W5+W29</f>
        <v>1552.7777777777778</v>
      </c>
      <c r="X30" s="13">
        <f>N30*X5+X29</f>
        <v>973.14814814814815</v>
      </c>
      <c r="Y30" s="13">
        <f>Q30*Y5+Y29</f>
        <v>1552.7777777777778</v>
      </c>
      <c r="Z30" s="133">
        <f t="shared" si="9"/>
        <v>-18049.037432464469</v>
      </c>
    </row>
    <row r="31" spans="1:29" ht="12.75" customHeight="1" x14ac:dyDescent="0.2">
      <c r="A31" s="12" t="s">
        <v>133</v>
      </c>
      <c r="B31" s="123">
        <v>52150</v>
      </c>
      <c r="C31" s="123">
        <f t="shared" si="0"/>
        <v>50</v>
      </c>
      <c r="D31" s="123">
        <v>11.0222249274302</v>
      </c>
      <c r="E31" s="123">
        <v>0</v>
      </c>
      <c r="F31" s="123">
        <v>2385.0704259478098</v>
      </c>
      <c r="G31" s="131">
        <v>76</v>
      </c>
      <c r="H31" s="131">
        <v>168</v>
      </c>
      <c r="I31" s="131">
        <v>164</v>
      </c>
      <c r="J31" s="131">
        <v>84</v>
      </c>
      <c r="K31" s="13">
        <f t="shared" si="1"/>
        <v>16.317076779031815</v>
      </c>
      <c r="L31" s="13">
        <f t="shared" si="2"/>
        <v>0</v>
      </c>
      <c r="M31" s="13">
        <f t="shared" si="3"/>
        <v>4208.9036726607774</v>
      </c>
      <c r="N31" s="13">
        <f t="shared" si="4"/>
        <v>136.11111111111111</v>
      </c>
      <c r="O31" s="10">
        <f t="shared" si="7"/>
        <v>305.55555555555554</v>
      </c>
      <c r="P31" s="13">
        <f t="shared" si="5"/>
        <v>298.14814814814815</v>
      </c>
      <c r="Q31" s="13">
        <f t="shared" si="6"/>
        <v>152.77777777777777</v>
      </c>
      <c r="R31" s="13">
        <f>K31*R5+R30</f>
        <v>788.58232834826595</v>
      </c>
      <c r="S31" s="132">
        <f t="shared" si="8"/>
        <v>22530.391541879642</v>
      </c>
      <c r="T31" s="13">
        <f>N31*T5+T30</f>
        <v>1109.2592592592594</v>
      </c>
      <c r="U31" s="134">
        <f>O31*U5+U30</f>
        <v>3411.1111111111113</v>
      </c>
      <c r="V31" s="13">
        <f>P31*V5+V30</f>
        <v>3303.7037037037039</v>
      </c>
      <c r="W31" s="13">
        <f>Q31*W5+W30</f>
        <v>1705.5555555555557</v>
      </c>
      <c r="X31" s="13">
        <f>N31*X5+X30</f>
        <v>1109.2592592592594</v>
      </c>
      <c r="Y31" s="13">
        <f>Q31*Y5+Y30</f>
        <v>1705.5555555555557</v>
      </c>
      <c r="Z31" s="133">
        <f t="shared" si="9"/>
        <v>-21790.698102420291</v>
      </c>
    </row>
    <row r="32" spans="1:29" ht="12.75" customHeight="1" x14ac:dyDescent="0.2">
      <c r="A32" s="12" t="s">
        <v>134</v>
      </c>
      <c r="B32" s="123">
        <v>52200</v>
      </c>
      <c r="C32" s="123">
        <f t="shared" si="0"/>
        <v>50</v>
      </c>
      <c r="D32" s="123">
        <v>3.7298249988161798</v>
      </c>
      <c r="E32" s="123">
        <v>0</v>
      </c>
      <c r="F32" s="123">
        <v>2615.98782209004</v>
      </c>
      <c r="G32" s="131">
        <v>82</v>
      </c>
      <c r="H32" s="131">
        <v>172</v>
      </c>
      <c r="I32" s="131">
        <v>168</v>
      </c>
      <c r="J32" s="131">
        <v>86</v>
      </c>
      <c r="K32" s="13">
        <f t="shared" si="1"/>
        <v>13.659305487265167</v>
      </c>
      <c r="L32" s="13">
        <f t="shared" si="2"/>
        <v>0</v>
      </c>
      <c r="M32" s="13">
        <f t="shared" si="3"/>
        <v>4630.6094889239348</v>
      </c>
      <c r="N32" s="13">
        <f t="shared" si="4"/>
        <v>146.2962962962963</v>
      </c>
      <c r="O32" s="10">
        <f t="shared" si="7"/>
        <v>314.81481481481484</v>
      </c>
      <c r="P32" s="13">
        <f t="shared" si="5"/>
        <v>307.40740740740739</v>
      </c>
      <c r="Q32" s="13">
        <f t="shared" si="6"/>
        <v>157.40740740740742</v>
      </c>
      <c r="R32" s="13">
        <f>K32*R5+R31</f>
        <v>802.24163383553116</v>
      </c>
      <c r="S32" s="132">
        <f t="shared" si="8"/>
        <v>26696.186215988761</v>
      </c>
      <c r="T32" s="13">
        <f>N32*T5+T31</f>
        <v>1255.5555555555557</v>
      </c>
      <c r="U32" s="134">
        <f>O32*U5+U31</f>
        <v>3725.9259259259261</v>
      </c>
      <c r="V32" s="13">
        <f>P32*V5+V31</f>
        <v>3611.1111111111113</v>
      </c>
      <c r="W32" s="13">
        <f>Q32*W5+W31</f>
        <v>1862.962962962963</v>
      </c>
      <c r="X32" s="13">
        <f>N32*X5+X31</f>
        <v>1255.5555555555557</v>
      </c>
      <c r="Y32" s="13">
        <f>Q32*Y5+Y31</f>
        <v>1862.962962962963</v>
      </c>
      <c r="Z32" s="133">
        <f t="shared" si="9"/>
        <v>-25942.833471042144</v>
      </c>
    </row>
    <row r="33" spans="1:26" ht="12.75" customHeight="1" x14ac:dyDescent="0.2">
      <c r="A33" s="12" t="s">
        <v>135</v>
      </c>
      <c r="B33" s="123">
        <v>52250</v>
      </c>
      <c r="C33" s="123">
        <f t="shared" si="0"/>
        <v>50</v>
      </c>
      <c r="D33" s="123">
        <v>1.70771112848888</v>
      </c>
      <c r="E33" s="123">
        <v>0</v>
      </c>
      <c r="F33" s="123">
        <v>2809.6077226981001</v>
      </c>
      <c r="G33" s="131">
        <v>86</v>
      </c>
      <c r="H33" s="131">
        <v>176</v>
      </c>
      <c r="I33" s="131">
        <v>172</v>
      </c>
      <c r="J33" s="131">
        <v>88</v>
      </c>
      <c r="K33" s="13">
        <f t="shared" si="1"/>
        <v>5.0347556734306114</v>
      </c>
      <c r="L33" s="13">
        <f t="shared" si="2"/>
        <v>0</v>
      </c>
      <c r="M33" s="13">
        <f t="shared" si="3"/>
        <v>5023.6995785075369</v>
      </c>
      <c r="N33" s="13">
        <f t="shared" si="4"/>
        <v>155.55555555555554</v>
      </c>
      <c r="O33" s="10">
        <f t="shared" si="7"/>
        <v>322.22222222222223</v>
      </c>
      <c r="P33" s="13">
        <f t="shared" si="5"/>
        <v>314.81481481481484</v>
      </c>
      <c r="Q33" s="13">
        <f t="shared" si="6"/>
        <v>161.11111111111111</v>
      </c>
      <c r="R33" s="13">
        <f>K33*R5+R32</f>
        <v>807.27638950896176</v>
      </c>
      <c r="S33" s="132">
        <f t="shared" si="8"/>
        <v>31243.959868570371</v>
      </c>
      <c r="T33" s="13">
        <f>N33*T5+T32</f>
        <v>1411.1111111111113</v>
      </c>
      <c r="U33" s="134">
        <f>O33*U5+U32</f>
        <v>4048.1481481481483</v>
      </c>
      <c r="V33" s="13">
        <f>P33*V5+V32</f>
        <v>3925.9259259259261</v>
      </c>
      <c r="W33" s="13">
        <f>Q33*W5+W32</f>
        <v>2024.0740740740741</v>
      </c>
      <c r="X33" s="13">
        <f>N33*X5+X32</f>
        <v>1411.1111111111113</v>
      </c>
      <c r="Y33" s="13">
        <f>Q33*Y5+Y32</f>
        <v>2024.0740740740741</v>
      </c>
      <c r="Z33" s="133">
        <f t="shared" si="9"/>
        <v>-30485.572367950324</v>
      </c>
    </row>
    <row r="34" spans="1:26" ht="12.75" customHeight="1" x14ac:dyDescent="0.2">
      <c r="A34" s="12" t="s">
        <v>136</v>
      </c>
      <c r="B34" s="123">
        <v>52300</v>
      </c>
      <c r="C34" s="123">
        <f t="shared" si="0"/>
        <v>50</v>
      </c>
      <c r="D34" s="123">
        <v>1.2258136695745601</v>
      </c>
      <c r="E34" s="123">
        <v>0</v>
      </c>
      <c r="F34" s="123">
        <v>2971.76451474327</v>
      </c>
      <c r="G34" s="131">
        <v>89</v>
      </c>
      <c r="H34" s="131">
        <v>180</v>
      </c>
      <c r="I34" s="131">
        <v>176</v>
      </c>
      <c r="J34" s="131">
        <v>90</v>
      </c>
      <c r="K34" s="13">
        <f t="shared" si="1"/>
        <v>2.7162266648735556</v>
      </c>
      <c r="L34" s="13">
        <f t="shared" si="2"/>
        <v>0</v>
      </c>
      <c r="M34" s="13">
        <f t="shared" si="3"/>
        <v>5353.1224420753424</v>
      </c>
      <c r="N34" s="13">
        <f t="shared" si="4"/>
        <v>162.03703703703704</v>
      </c>
      <c r="O34" s="10">
        <f t="shared" si="7"/>
        <v>329.62962962962962</v>
      </c>
      <c r="P34" s="13">
        <f t="shared" si="5"/>
        <v>322.22222222222223</v>
      </c>
      <c r="Q34" s="13">
        <f t="shared" si="6"/>
        <v>164.81481481481481</v>
      </c>
      <c r="R34" s="13">
        <f>K34*R5+R33</f>
        <v>809.99261617383536</v>
      </c>
      <c r="S34" s="132">
        <f t="shared" si="8"/>
        <v>36110.045273608674</v>
      </c>
      <c r="T34" s="13">
        <f>N34*T5+T33</f>
        <v>1573.1481481481483</v>
      </c>
      <c r="U34" s="134">
        <f>O34*U5+U33</f>
        <v>4377.7777777777783</v>
      </c>
      <c r="V34" s="13">
        <f>P34*V5+V33</f>
        <v>4248.1481481481487</v>
      </c>
      <c r="W34" s="13">
        <f>Q34*W5+W33</f>
        <v>2188.8888888888891</v>
      </c>
      <c r="X34" s="13">
        <f>N34*X5+X33</f>
        <v>1573.1481481481483</v>
      </c>
      <c r="Y34" s="13">
        <f>Q34*Y5+Y33</f>
        <v>2188.8888888888891</v>
      </c>
      <c r="Z34" s="133">
        <f t="shared" si="9"/>
        <v>-35348.941546323753</v>
      </c>
    </row>
    <row r="35" spans="1:26" ht="12.75" customHeight="1" x14ac:dyDescent="0.2">
      <c r="A35" s="12" t="s">
        <v>137</v>
      </c>
      <c r="B35" s="123">
        <v>52350</v>
      </c>
      <c r="C35" s="123">
        <f t="shared" si="0"/>
        <v>50</v>
      </c>
      <c r="D35" s="123">
        <v>0.63618892670638105</v>
      </c>
      <c r="E35" s="123">
        <v>0</v>
      </c>
      <c r="F35" s="123">
        <v>3144.8383059990301</v>
      </c>
      <c r="G35" s="131">
        <v>92</v>
      </c>
      <c r="H35" s="131">
        <v>184</v>
      </c>
      <c r="I35" s="131">
        <v>180</v>
      </c>
      <c r="J35" s="131">
        <v>92</v>
      </c>
      <c r="K35" s="13">
        <f t="shared" si="1"/>
        <v>1.7240764780379083</v>
      </c>
      <c r="L35" s="13">
        <f t="shared" si="2"/>
        <v>0</v>
      </c>
      <c r="M35" s="13">
        <f t="shared" si="3"/>
        <v>5663.5211303169444</v>
      </c>
      <c r="N35" s="13">
        <f t="shared" si="4"/>
        <v>167.59259259259258</v>
      </c>
      <c r="O35" s="10">
        <f t="shared" si="7"/>
        <v>337.03703703703701</v>
      </c>
      <c r="P35" s="13">
        <f t="shared" si="5"/>
        <v>329.62962962962962</v>
      </c>
      <c r="Q35" s="13">
        <f t="shared" si="6"/>
        <v>168.5185185185185</v>
      </c>
      <c r="R35" s="13">
        <f>K35*R5+R34</f>
        <v>811.71669265187325</v>
      </c>
      <c r="S35" s="132">
        <f t="shared" si="8"/>
        <v>41275.418255777469</v>
      </c>
      <c r="T35" s="13">
        <f>N35*T5+T34</f>
        <v>1740.7407407407409</v>
      </c>
      <c r="U35" s="134">
        <f>O35*U5+U34</f>
        <v>4714.8148148148157</v>
      </c>
      <c r="V35" s="13">
        <f>P35*V5+V34</f>
        <v>4577.7777777777783</v>
      </c>
      <c r="W35" s="13">
        <f>Q35*W5+W34</f>
        <v>2357.4074074074078</v>
      </c>
      <c r="X35" s="13">
        <f>N35*X5+X34</f>
        <v>1740.7407407407409</v>
      </c>
      <c r="Y35" s="13">
        <f>Q35*Y5+Y34</f>
        <v>2357.4074074074078</v>
      </c>
      <c r="Z35" s="133">
        <f t="shared" si="9"/>
        <v>-40512.590452014512</v>
      </c>
    </row>
    <row r="36" spans="1:26" ht="12.75" customHeight="1" x14ac:dyDescent="0.2">
      <c r="A36" s="12" t="s">
        <v>138</v>
      </c>
      <c r="B36" s="123">
        <v>52400</v>
      </c>
      <c r="C36" s="123">
        <f t="shared" si="0"/>
        <v>50</v>
      </c>
      <c r="D36" s="123">
        <v>0.35750402352277899</v>
      </c>
      <c r="E36" s="123">
        <v>0</v>
      </c>
      <c r="F36" s="123">
        <v>3300.0113490704598</v>
      </c>
      <c r="G36" s="131">
        <v>96</v>
      </c>
      <c r="H36" s="131">
        <v>186</v>
      </c>
      <c r="I36" s="131">
        <v>182</v>
      </c>
      <c r="J36" s="131">
        <v>93</v>
      </c>
      <c r="K36" s="13">
        <f t="shared" si="1"/>
        <v>0.92008606502700008</v>
      </c>
      <c r="L36" s="13">
        <f t="shared" si="2"/>
        <v>0</v>
      </c>
      <c r="M36" s="13">
        <f t="shared" si="3"/>
        <v>5967.4533843236022</v>
      </c>
      <c r="N36" s="13">
        <f t="shared" si="4"/>
        <v>174.07407407407408</v>
      </c>
      <c r="O36" s="10">
        <f t="shared" si="7"/>
        <v>342.59259259259261</v>
      </c>
      <c r="P36" s="13">
        <f t="shared" si="5"/>
        <v>335.18518518518516</v>
      </c>
      <c r="Q36" s="13">
        <f t="shared" si="6"/>
        <v>171.2962962962963</v>
      </c>
      <c r="R36" s="13">
        <f>K36*R5+R35</f>
        <v>812.63677871690027</v>
      </c>
      <c r="S36" s="132">
        <f t="shared" si="8"/>
        <v>46736.390158619586</v>
      </c>
      <c r="T36" s="13">
        <f>N36*T5+T35</f>
        <v>1914.814814814815</v>
      </c>
      <c r="U36" s="134">
        <f>O36*U5+U35</f>
        <v>5057.4074074074088</v>
      </c>
      <c r="V36" s="13">
        <f>P36*V5+V35</f>
        <v>4912.9629629629635</v>
      </c>
      <c r="W36" s="13">
        <f>Q36*W5+W35</f>
        <v>2528.7037037037044</v>
      </c>
      <c r="X36" s="13">
        <f>N36*X5+X35</f>
        <v>1914.814814814815</v>
      </c>
      <c r="Y36" s="13">
        <f>Q36*Y5+Y35</f>
        <v>2528.7037037037044</v>
      </c>
      <c r="Z36" s="133">
        <f t="shared" si="9"/>
        <v>-45972.642268791606</v>
      </c>
    </row>
    <row r="37" spans="1:26" ht="12.75" customHeight="1" x14ac:dyDescent="0.2">
      <c r="A37" s="12" t="s">
        <v>139</v>
      </c>
      <c r="B37" s="123">
        <v>52450</v>
      </c>
      <c r="C37" s="123">
        <f t="shared" si="0"/>
        <v>50</v>
      </c>
      <c r="D37" s="123">
        <v>2.1956334790956999</v>
      </c>
      <c r="E37" s="123">
        <v>0</v>
      </c>
      <c r="F37" s="123">
        <v>3562.3712776143602</v>
      </c>
      <c r="G37" s="131">
        <v>113</v>
      </c>
      <c r="H37" s="131">
        <v>188</v>
      </c>
      <c r="I37" s="131">
        <v>184</v>
      </c>
      <c r="J37" s="131">
        <v>94</v>
      </c>
      <c r="K37" s="13">
        <f t="shared" si="1"/>
        <v>2.3640162061282211</v>
      </c>
      <c r="L37" s="13">
        <f t="shared" si="2"/>
        <v>0</v>
      </c>
      <c r="M37" s="13">
        <f t="shared" si="3"/>
        <v>6354.0579876711299</v>
      </c>
      <c r="N37" s="13">
        <f t="shared" si="4"/>
        <v>193.5185185185185</v>
      </c>
      <c r="O37" s="10">
        <f t="shared" si="7"/>
        <v>346.2962962962963</v>
      </c>
      <c r="P37" s="13">
        <f t="shared" si="5"/>
        <v>338.88888888888891</v>
      </c>
      <c r="Q37" s="13">
        <f t="shared" si="6"/>
        <v>173.14814814814815</v>
      </c>
      <c r="R37" s="13">
        <f>K37*R5+R36</f>
        <v>815.00079492302848</v>
      </c>
      <c r="S37" s="132">
        <f t="shared" si="8"/>
        <v>52578.411109253677</v>
      </c>
      <c r="T37" s="13">
        <f>N37*T5+T36</f>
        <v>2108.3333333333335</v>
      </c>
      <c r="U37" s="134">
        <f>O37*U5+U36</f>
        <v>5403.7037037037053</v>
      </c>
      <c r="V37" s="13">
        <f>P37*V5+V36</f>
        <v>5251.8518518518522</v>
      </c>
      <c r="W37" s="13">
        <f>Q37*W5+W36</f>
        <v>2701.8518518518526</v>
      </c>
      <c r="X37" s="13">
        <f>N37*X5+X36</f>
        <v>2108.3333333333335</v>
      </c>
      <c r="Y37" s="13">
        <f>Q37*Y5+Y36</f>
        <v>2701.8518518518526</v>
      </c>
      <c r="Z37" s="133">
        <f t="shared" si="9"/>
        <v>-51812.299203219569</v>
      </c>
    </row>
    <row r="38" spans="1:26" ht="12.75" customHeight="1" x14ac:dyDescent="0.2">
      <c r="A38" s="12" t="s">
        <v>140</v>
      </c>
      <c r="B38" s="123">
        <v>52500</v>
      </c>
      <c r="C38" s="123">
        <f t="shared" si="0"/>
        <v>50</v>
      </c>
      <c r="D38" s="123">
        <v>7.2732743651431502</v>
      </c>
      <c r="E38" s="123">
        <v>0</v>
      </c>
      <c r="F38" s="123">
        <v>4095.7617338741302</v>
      </c>
      <c r="G38" s="131">
        <v>123</v>
      </c>
      <c r="H38" s="131">
        <v>170</v>
      </c>
      <c r="I38" s="131">
        <v>174</v>
      </c>
      <c r="J38" s="131">
        <v>87</v>
      </c>
      <c r="K38" s="13">
        <f t="shared" si="1"/>
        <v>8.76750726318412</v>
      </c>
      <c r="L38" s="13">
        <f t="shared" si="2"/>
        <v>0</v>
      </c>
      <c r="M38" s="13">
        <f t="shared" si="3"/>
        <v>7090.86389952638</v>
      </c>
      <c r="N38" s="13">
        <f t="shared" si="4"/>
        <v>218.5185185185185</v>
      </c>
      <c r="O38" s="10">
        <f t="shared" si="7"/>
        <v>331.48148148148147</v>
      </c>
      <c r="P38" s="13">
        <f t="shared" si="5"/>
        <v>331.48148148148147</v>
      </c>
      <c r="Q38" s="13">
        <f t="shared" si="6"/>
        <v>167.59259259259258</v>
      </c>
      <c r="R38" s="13">
        <f>K38*R5+R37</f>
        <v>823.76830218621262</v>
      </c>
      <c r="S38" s="132">
        <f t="shared" si="8"/>
        <v>59170.200934705979</v>
      </c>
      <c r="T38" s="13">
        <f>N38*T5+T37</f>
        <v>2326.8518518518522</v>
      </c>
      <c r="U38" s="134">
        <f>O38*U5+U37</f>
        <v>5735.185185185187</v>
      </c>
      <c r="V38" s="13">
        <f>P38*V5+V37</f>
        <v>5583.3333333333339</v>
      </c>
      <c r="W38" s="13">
        <f>Q38*W5+W37</f>
        <v>2869.4444444444453</v>
      </c>
      <c r="X38" s="13">
        <f>N38*X5+X37</f>
        <v>2326.8518518518522</v>
      </c>
      <c r="Y38" s="13">
        <f>Q38*Y5+Y37</f>
        <v>2869.4444444444453</v>
      </c>
      <c r="Z38" s="133">
        <f t="shared" si="9"/>
        <v>-58395.321521408689</v>
      </c>
    </row>
    <row r="39" spans="1:26" ht="12.75" customHeight="1" x14ac:dyDescent="0.2">
      <c r="A39" s="12" t="s">
        <v>141</v>
      </c>
      <c r="B39" s="123">
        <v>52529.999999997803</v>
      </c>
      <c r="C39" s="123">
        <f t="shared" si="0"/>
        <v>29.999999997802661</v>
      </c>
      <c r="D39" s="123">
        <v>10.2202164829359</v>
      </c>
      <c r="E39" s="123">
        <v>0</v>
      </c>
      <c r="F39" s="123">
        <v>4917.42991770344</v>
      </c>
      <c r="G39" s="131">
        <v>134</v>
      </c>
      <c r="H39" s="131">
        <v>158</v>
      </c>
      <c r="I39" s="131">
        <v>154</v>
      </c>
      <c r="J39" s="131">
        <v>79</v>
      </c>
      <c r="K39" s="13">
        <f t="shared" si="1"/>
        <v>9.7186060259987475</v>
      </c>
      <c r="L39" s="13">
        <f t="shared" si="2"/>
        <v>0</v>
      </c>
      <c r="M39" s="13">
        <f t="shared" si="3"/>
        <v>5007.3286949541125</v>
      </c>
      <c r="N39" s="13">
        <f t="shared" si="4"/>
        <v>142.77777776732006</v>
      </c>
      <c r="O39" s="10">
        <f>AVERAGE(H38:H39)*(C39)/27</f>
        <v>182.22222220887542</v>
      </c>
      <c r="P39" s="13">
        <f t="shared" si="5"/>
        <v>182.22222220887542</v>
      </c>
      <c r="Q39" s="13">
        <f t="shared" si="6"/>
        <v>92.22222221546744</v>
      </c>
      <c r="R39" s="13">
        <f>K39*R5+R38</f>
        <v>833.48690821221135</v>
      </c>
      <c r="S39" s="132">
        <f t="shared" si="8"/>
        <v>63903.085185235745</v>
      </c>
      <c r="T39" s="13">
        <f>N39*T5+T38</f>
        <v>2469.6296296191722</v>
      </c>
      <c r="U39" s="134">
        <f>O39*U5+U38</f>
        <v>5917.4074073940628</v>
      </c>
      <c r="V39" s="13">
        <f>P39*V5+V38</f>
        <v>5765.5555555422097</v>
      </c>
      <c r="W39" s="13">
        <f>Q39*W5+W38</f>
        <v>2961.6666666599126</v>
      </c>
      <c r="X39" s="13">
        <f>N39*X5+X38</f>
        <v>2469.6296296191722</v>
      </c>
      <c r="Y39" s="13">
        <f>Q39*Y5+Y38</f>
        <v>2961.6666666599126</v>
      </c>
      <c r="Z39" s="133">
        <f t="shared" si="9"/>
        <v>-63118.487165912462</v>
      </c>
    </row>
    <row r="40" spans="1:26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4"/>
      <c r="V40" s="13"/>
      <c r="W40" s="13"/>
    </row>
    <row r="41" spans="1:26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6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6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6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6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6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6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6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</row>
    <row r="73" spans="1:23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</row>
    <row r="75" spans="1:23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</row>
    <row r="76" spans="1:23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</row>
    <row r="77" spans="1:23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</row>
    <row r="78" spans="1:23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</row>
    <row r="79" spans="1:23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</row>
    <row r="80" spans="1:23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</row>
    <row r="81" spans="1:23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</row>
    <row r="82" spans="1:23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</row>
    <row r="83" spans="1:23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</row>
    <row r="84" spans="1:23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</row>
    <row r="86" spans="1:23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  <row r="87" spans="1:23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</row>
    <row r="88" spans="1:23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</row>
    <row r="104" spans="1:23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</row>
    <row r="105" spans="1:23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</row>
    <row r="106" spans="1:23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88" t="s">
        <v>92</v>
      </c>
      <c r="E1" s="189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90" t="s">
        <v>10</v>
      </c>
      <c r="C17" s="190"/>
      <c r="D17" s="191">
        <f>D16+E16</f>
        <v>0</v>
      </c>
      <c r="E17" s="192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Ramp D Stage 1</vt:lpstr>
      <vt:lpstr>Ramp D Stage 5</vt:lpstr>
      <vt:lpstr>QuantityReportTempXML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2020-04-27T21:02:05Z</dcterms:modified>
</cp:coreProperties>
</file>