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66DDA6C5-C40A-43EF-B25F-70C8457FA310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Ramp C Stage 1" sheetId="6" r:id="rId1"/>
    <sheet name="Ramp C Stage 2" sheetId="7" r:id="rId2"/>
    <sheet name="Ramp C Stage 6" sheetId="8" r:id="rId3"/>
    <sheet name="QuantityReportTempXML OLD" sheetId="5" r:id="rId4"/>
    <sheet name="Template-Detail" sheetId="4" r:id="rId5"/>
    <sheet name="Template-Summary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7" l="1"/>
  <c r="L26" i="7"/>
  <c r="M26" i="7"/>
  <c r="N26" i="7"/>
  <c r="O26" i="7"/>
  <c r="J26" i="7"/>
  <c r="U9" i="7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8" i="7"/>
  <c r="T9" i="7" l="1"/>
  <c r="T10" i="7" s="1"/>
  <c r="T11" i="7" s="1"/>
  <c r="T8" i="7"/>
  <c r="S10" i="7"/>
  <c r="S11" i="7" s="1"/>
  <c r="P9" i="7"/>
  <c r="P10" i="7" s="1"/>
  <c r="P11" i="7" s="1"/>
  <c r="P12" i="7" s="1"/>
  <c r="P8" i="7"/>
  <c r="R10" i="7"/>
  <c r="Q10" i="7"/>
  <c r="O10" i="7"/>
  <c r="O11" i="7"/>
  <c r="N10" i="7"/>
  <c r="N11" i="7"/>
  <c r="M10" i="7"/>
  <c r="M11" i="7"/>
  <c r="M12" i="7"/>
  <c r="J10" i="7"/>
  <c r="J11" i="7"/>
  <c r="K10" i="7"/>
  <c r="L9" i="7"/>
  <c r="L10" i="7"/>
  <c r="L11" i="7"/>
  <c r="L12" i="7"/>
  <c r="C9" i="7"/>
  <c r="N9" i="7" s="1"/>
  <c r="C8" i="7"/>
  <c r="M8" i="7" s="1"/>
  <c r="R8" i="7" s="1"/>
  <c r="U7" i="7"/>
  <c r="K9" i="7" l="1"/>
  <c r="N8" i="7"/>
  <c r="S8" i="7" s="1"/>
  <c r="S9" i="7" s="1"/>
  <c r="J9" i="7"/>
  <c r="J8" i="7"/>
  <c r="M9" i="7"/>
  <c r="R9" i="7" s="1"/>
  <c r="O8" i="7"/>
  <c r="L8" i="7"/>
  <c r="O9" i="7"/>
  <c r="K8" i="7"/>
  <c r="U7" i="6"/>
  <c r="Q8" i="7" l="1"/>
  <c r="Q9" i="7" s="1"/>
  <c r="C9" i="8"/>
  <c r="L9" i="8" s="1"/>
  <c r="M9" i="8"/>
  <c r="N9" i="8"/>
  <c r="O9" i="8"/>
  <c r="C8" i="8"/>
  <c r="N8" i="8" s="1"/>
  <c r="N7" i="8"/>
  <c r="S7" i="8" s="1"/>
  <c r="L7" i="8"/>
  <c r="K9" i="8" l="1"/>
  <c r="S8" i="8"/>
  <c r="S9" i="8" s="1"/>
  <c r="J9" i="8"/>
  <c r="M7" i="8"/>
  <c r="O8" i="8"/>
  <c r="O7" i="8"/>
  <c r="J8" i="8"/>
  <c r="K8" i="8"/>
  <c r="J7" i="8"/>
  <c r="L8" i="8"/>
  <c r="K7" i="8"/>
  <c r="M8" i="8"/>
  <c r="C18" i="8"/>
  <c r="O18" i="8" s="1"/>
  <c r="C17" i="8"/>
  <c r="O17" i="8" s="1"/>
  <c r="C16" i="8"/>
  <c r="O16" i="8" s="1"/>
  <c r="C15" i="8"/>
  <c r="O15" i="8" s="1"/>
  <c r="C14" i="8"/>
  <c r="J14" i="8" s="1"/>
  <c r="C13" i="8"/>
  <c r="K13" i="8" s="1"/>
  <c r="C12" i="8"/>
  <c r="N12" i="8" s="1"/>
  <c r="C11" i="8"/>
  <c r="C10" i="8"/>
  <c r="M10" i="8" s="1"/>
  <c r="C24" i="7"/>
  <c r="O24" i="7" s="1"/>
  <c r="C23" i="7"/>
  <c r="J23" i="7" s="1"/>
  <c r="C22" i="7"/>
  <c r="L22" i="7" s="1"/>
  <c r="C21" i="7"/>
  <c r="N21" i="7" s="1"/>
  <c r="C20" i="7"/>
  <c r="C19" i="7"/>
  <c r="N19" i="7" s="1"/>
  <c r="C18" i="7"/>
  <c r="O18" i="7" s="1"/>
  <c r="C17" i="7"/>
  <c r="K17" i="7" s="1"/>
  <c r="C16" i="7"/>
  <c r="N16" i="7" s="1"/>
  <c r="C15" i="7"/>
  <c r="J15" i="7" s="1"/>
  <c r="C14" i="7"/>
  <c r="L14" i="7" s="1"/>
  <c r="C13" i="7"/>
  <c r="M13" i="7" s="1"/>
  <c r="C12" i="7"/>
  <c r="C11" i="7"/>
  <c r="C10" i="6"/>
  <c r="O10" i="6" s="1"/>
  <c r="C9" i="6"/>
  <c r="N9" i="6" s="1"/>
  <c r="C8" i="6"/>
  <c r="L8" i="6" s="1"/>
  <c r="R7" i="8" l="1"/>
  <c r="R8" i="8" s="1"/>
  <c r="R9" i="8" s="1"/>
  <c r="P7" i="8"/>
  <c r="P8" i="8" s="1"/>
  <c r="P9" i="8" s="1"/>
  <c r="T7" i="8"/>
  <c r="T8" i="8" s="1"/>
  <c r="T9" i="8" s="1"/>
  <c r="U7" i="8"/>
  <c r="U8" i="8" s="1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Q7" i="8"/>
  <c r="Q8" i="8" s="1"/>
  <c r="Q9" i="8" s="1"/>
  <c r="J17" i="8"/>
  <c r="O13" i="8"/>
  <c r="J16" i="7"/>
  <c r="K16" i="7"/>
  <c r="N24" i="7"/>
  <c r="L11" i="8"/>
  <c r="O14" i="7"/>
  <c r="J9" i="6"/>
  <c r="N11" i="8"/>
  <c r="K15" i="8"/>
  <c r="L19" i="7"/>
  <c r="L23" i="7"/>
  <c r="K16" i="8"/>
  <c r="K9" i="6"/>
  <c r="L20" i="7"/>
  <c r="J24" i="7"/>
  <c r="O11" i="8"/>
  <c r="L15" i="8"/>
  <c r="J10" i="6"/>
  <c r="K19" i="7"/>
  <c r="L10" i="6"/>
  <c r="J15" i="8"/>
  <c r="O15" i="7"/>
  <c r="L18" i="7"/>
  <c r="N20" i="7"/>
  <c r="K24" i="7"/>
  <c r="M15" i="8"/>
  <c r="L17" i="8"/>
  <c r="M8" i="6"/>
  <c r="N10" i="6"/>
  <c r="O19" i="7"/>
  <c r="N23" i="7"/>
  <c r="M11" i="8"/>
  <c r="O9" i="6"/>
  <c r="M24" i="7"/>
  <c r="N15" i="8"/>
  <c r="O10" i="8"/>
  <c r="O20" i="8" s="1"/>
  <c r="N14" i="8"/>
  <c r="J11" i="8"/>
  <c r="L13" i="8"/>
  <c r="O14" i="8"/>
  <c r="K18" i="8"/>
  <c r="K11" i="8"/>
  <c r="J16" i="8"/>
  <c r="K10" i="8"/>
  <c r="K20" i="8" s="1"/>
  <c r="L10" i="8"/>
  <c r="K14" i="8"/>
  <c r="N10" i="8"/>
  <c r="L14" i="8"/>
  <c r="M13" i="8"/>
  <c r="M20" i="8" s="1"/>
  <c r="J10" i="8"/>
  <c r="J20" i="8" s="1"/>
  <c r="O12" i="8"/>
  <c r="N13" i="8"/>
  <c r="M14" i="8"/>
  <c r="L16" i="8"/>
  <c r="K17" i="8"/>
  <c r="J18" i="8"/>
  <c r="J12" i="8"/>
  <c r="M16" i="8"/>
  <c r="L18" i="8"/>
  <c r="K12" i="8"/>
  <c r="J13" i="8"/>
  <c r="N16" i="8"/>
  <c r="M17" i="8"/>
  <c r="L12" i="8"/>
  <c r="N17" i="8"/>
  <c r="M18" i="8"/>
  <c r="N18" i="8"/>
  <c r="M12" i="8"/>
  <c r="K12" i="7"/>
  <c r="M17" i="7"/>
  <c r="O23" i="7"/>
  <c r="K11" i="7"/>
  <c r="K15" i="7"/>
  <c r="L16" i="7"/>
  <c r="J20" i="7"/>
  <c r="N12" i="7"/>
  <c r="L15" i="7"/>
  <c r="M16" i="7"/>
  <c r="K20" i="7"/>
  <c r="O22" i="7"/>
  <c r="O12" i="7"/>
  <c r="N15" i="7"/>
  <c r="O16" i="7"/>
  <c r="M20" i="7"/>
  <c r="K23" i="7"/>
  <c r="L24" i="7"/>
  <c r="J12" i="7"/>
  <c r="J17" i="7"/>
  <c r="O20" i="7"/>
  <c r="N13" i="7"/>
  <c r="M14" i="7"/>
  <c r="J18" i="7"/>
  <c r="M22" i="7"/>
  <c r="O13" i="7"/>
  <c r="N14" i="7"/>
  <c r="M15" i="7"/>
  <c r="L17" i="7"/>
  <c r="K18" i="7"/>
  <c r="J19" i="7"/>
  <c r="O21" i="7"/>
  <c r="N22" i="7"/>
  <c r="M23" i="7"/>
  <c r="J13" i="7"/>
  <c r="J21" i="7"/>
  <c r="K13" i="7"/>
  <c r="J14" i="7"/>
  <c r="N17" i="7"/>
  <c r="M18" i="7"/>
  <c r="K21" i="7"/>
  <c r="J22" i="7"/>
  <c r="L13" i="7"/>
  <c r="K14" i="7"/>
  <c r="O17" i="7"/>
  <c r="N18" i="7"/>
  <c r="M19" i="7"/>
  <c r="L21" i="7"/>
  <c r="K22" i="7"/>
  <c r="M21" i="7"/>
  <c r="L9" i="6"/>
  <c r="K10" i="6"/>
  <c r="N8" i="6"/>
  <c r="M9" i="6"/>
  <c r="O8" i="6"/>
  <c r="O12" i="6" s="1"/>
  <c r="M10" i="6"/>
  <c r="J8" i="6"/>
  <c r="K8" i="6"/>
  <c r="C8" i="5"/>
  <c r="K8" i="5" s="1"/>
  <c r="P8" i="5"/>
  <c r="V8" i="5" s="1"/>
  <c r="C9" i="5"/>
  <c r="L9" i="5" s="1"/>
  <c r="C10" i="5"/>
  <c r="O10" i="5" s="1"/>
  <c r="N10" i="5"/>
  <c r="C11" i="5"/>
  <c r="C12" i="5"/>
  <c r="L12" i="5" s="1"/>
  <c r="K12" i="5"/>
  <c r="N12" i="5"/>
  <c r="P12" i="5"/>
  <c r="Q12" i="5"/>
  <c r="C13" i="5"/>
  <c r="O13" i="5" s="1"/>
  <c r="C14" i="5"/>
  <c r="O14" i="5" s="1"/>
  <c r="M14" i="5"/>
  <c r="C15" i="5"/>
  <c r="C16" i="5"/>
  <c r="K16" i="5" s="1"/>
  <c r="P16" i="5"/>
  <c r="C17" i="5"/>
  <c r="L17" i="5" s="1"/>
  <c r="C18" i="5"/>
  <c r="O18" i="5" s="1"/>
  <c r="C19" i="5"/>
  <c r="O19" i="5" s="1"/>
  <c r="C20" i="5"/>
  <c r="K20" i="5" s="1"/>
  <c r="N20" i="5"/>
  <c r="Q20" i="5"/>
  <c r="C21" i="5"/>
  <c r="O21" i="5" s="1"/>
  <c r="L21" i="5"/>
  <c r="N21" i="5"/>
  <c r="P21" i="5"/>
  <c r="Q21" i="5"/>
  <c r="C22" i="5"/>
  <c r="O22" i="5" s="1"/>
  <c r="C23" i="5"/>
  <c r="O23" i="5" s="1"/>
  <c r="K23" i="5"/>
  <c r="N23" i="5"/>
  <c r="C24" i="5"/>
  <c r="O24" i="5" s="1"/>
  <c r="K24" i="5"/>
  <c r="C25" i="5"/>
  <c r="K25" i="5" s="1"/>
  <c r="L25" i="5"/>
  <c r="P25" i="5"/>
  <c r="Q25" i="5"/>
  <c r="C26" i="5"/>
  <c r="C27" i="5"/>
  <c r="O27" i="5" s="1"/>
  <c r="C28" i="5"/>
  <c r="K28" i="5"/>
  <c r="L28" i="5"/>
  <c r="N28" i="5"/>
  <c r="P28" i="5"/>
  <c r="Q28" i="5"/>
  <c r="C29" i="5"/>
  <c r="O29" i="5" s="1"/>
  <c r="K29" i="5"/>
  <c r="M29" i="5"/>
  <c r="N29" i="5"/>
  <c r="P29" i="5"/>
  <c r="Q29" i="5"/>
  <c r="C30" i="5"/>
  <c r="O30" i="5" s="1"/>
  <c r="N30" i="5"/>
  <c r="C31" i="5"/>
  <c r="K31" i="5"/>
  <c r="C32" i="5"/>
  <c r="O32" i="5" s="1"/>
  <c r="C33" i="5"/>
  <c r="K33" i="5"/>
  <c r="P33" i="5"/>
  <c r="C34" i="5"/>
  <c r="O34" i="5" s="1"/>
  <c r="L34" i="5"/>
  <c r="N34" i="5"/>
  <c r="C35" i="5"/>
  <c r="O35" i="5" s="1"/>
  <c r="N20" i="8" l="1"/>
  <c r="L20" i="8"/>
  <c r="U8" i="6"/>
  <c r="U9" i="6" s="1"/>
  <c r="U10" i="6" s="1"/>
  <c r="T12" i="7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L12" i="6"/>
  <c r="R8" i="5"/>
  <c r="M34" i="5"/>
  <c r="N33" i="5"/>
  <c r="O33" i="5"/>
  <c r="L26" i="5"/>
  <c r="O26" i="5"/>
  <c r="P20" i="5"/>
  <c r="M18" i="5"/>
  <c r="Q16" i="5"/>
  <c r="M10" i="5"/>
  <c r="Q8" i="5"/>
  <c r="W8" i="5" s="1"/>
  <c r="Q17" i="5"/>
  <c r="P10" i="8"/>
  <c r="P11" i="8" s="1"/>
  <c r="P12" i="8" s="1"/>
  <c r="P13" i="8" s="1"/>
  <c r="P14" i="8" s="1"/>
  <c r="P15" i="8" s="1"/>
  <c r="P16" i="8" s="1"/>
  <c r="P17" i="8" s="1"/>
  <c r="P18" i="8" s="1"/>
  <c r="Q13" i="5"/>
  <c r="L20" i="5"/>
  <c r="L16" i="5"/>
  <c r="P13" i="5"/>
  <c r="Q9" i="5"/>
  <c r="L8" i="5"/>
  <c r="Z8" i="5" s="1"/>
  <c r="Q33" i="5"/>
  <c r="N31" i="5"/>
  <c r="O31" i="5"/>
  <c r="L29" i="5"/>
  <c r="M28" i="5"/>
  <c r="O28" i="5"/>
  <c r="M25" i="5"/>
  <c r="M21" i="5"/>
  <c r="P17" i="5"/>
  <c r="N13" i="5"/>
  <c r="P9" i="5"/>
  <c r="V9" i="5" s="1"/>
  <c r="S8" i="6"/>
  <c r="S9" i="6" s="1"/>
  <c r="S10" i="6" s="1"/>
  <c r="N12" i="6"/>
  <c r="S12" i="7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R10" i="8"/>
  <c r="R11" i="8" s="1"/>
  <c r="R12" i="8" s="1"/>
  <c r="R13" i="8" s="1"/>
  <c r="R14" i="8" s="1"/>
  <c r="R15" i="8" s="1"/>
  <c r="R16" i="8" s="1"/>
  <c r="R17" i="8" s="1"/>
  <c r="R18" i="8" s="1"/>
  <c r="Q10" i="8"/>
  <c r="Q11" i="8" s="1"/>
  <c r="Q12" i="8" s="1"/>
  <c r="Q13" i="8" s="1"/>
  <c r="Q14" i="8" s="1"/>
  <c r="Q15" i="8" s="1"/>
  <c r="Q16" i="8" s="1"/>
  <c r="Q17" i="8" s="1"/>
  <c r="Q18" i="8" s="1"/>
  <c r="Q31" i="8" s="1"/>
  <c r="N27" i="5"/>
  <c r="M20" i="5"/>
  <c r="O20" i="5"/>
  <c r="M8" i="5"/>
  <c r="S8" i="5" s="1"/>
  <c r="O8" i="5"/>
  <c r="U8" i="5" s="1"/>
  <c r="R11" i="7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M17" i="5"/>
  <c r="M13" i="5"/>
  <c r="M9" i="5"/>
  <c r="M33" i="5"/>
  <c r="M30" i="5"/>
  <c r="M27" i="5"/>
  <c r="N22" i="5"/>
  <c r="K21" i="5"/>
  <c r="N19" i="5"/>
  <c r="K15" i="5"/>
  <c r="O15" i="5"/>
  <c r="L13" i="5"/>
  <c r="M12" i="5"/>
  <c r="O12" i="5"/>
  <c r="K12" i="6"/>
  <c r="P13" i="7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N17" i="5"/>
  <c r="O17" i="5"/>
  <c r="N9" i="5"/>
  <c r="O9" i="5"/>
  <c r="U9" i="5" s="1"/>
  <c r="U10" i="5" s="1"/>
  <c r="Q22" i="5"/>
  <c r="M16" i="5"/>
  <c r="O16" i="5"/>
  <c r="L33" i="5"/>
  <c r="K27" i="5"/>
  <c r="N25" i="5"/>
  <c r="O25" i="5"/>
  <c r="M22" i="5"/>
  <c r="K19" i="5"/>
  <c r="K17" i="5"/>
  <c r="N14" i="5"/>
  <c r="K13" i="5"/>
  <c r="K11" i="5"/>
  <c r="O11" i="5"/>
  <c r="K9" i="5"/>
  <c r="J12" i="6"/>
  <c r="Q11" i="7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R8" i="6"/>
  <c r="R9" i="6" s="1"/>
  <c r="R10" i="6" s="1"/>
  <c r="M12" i="6"/>
  <c r="S10" i="8"/>
  <c r="S11" i="8" s="1"/>
  <c r="S12" i="8" s="1"/>
  <c r="S13" i="8" s="1"/>
  <c r="S14" i="8" s="1"/>
  <c r="S15" i="8" s="1"/>
  <c r="S16" i="8" s="1"/>
  <c r="S17" i="8" s="1"/>
  <c r="S18" i="8" s="1"/>
  <c r="T10" i="8"/>
  <c r="T11" i="8" s="1"/>
  <c r="T12" i="8" s="1"/>
  <c r="T13" i="8" s="1"/>
  <c r="T14" i="8" s="1"/>
  <c r="T15" i="8" s="1"/>
  <c r="T16" i="8" s="1"/>
  <c r="T17" i="8" s="1"/>
  <c r="T18" i="8" s="1"/>
  <c r="P8" i="6"/>
  <c r="P9" i="6" s="1"/>
  <c r="P10" i="6" s="1"/>
  <c r="T8" i="6"/>
  <c r="T9" i="6" s="1"/>
  <c r="T10" i="6" s="1"/>
  <c r="Q8" i="6"/>
  <c r="Q9" i="6" s="1"/>
  <c r="Q10" i="6" s="1"/>
  <c r="Q35" i="5"/>
  <c r="L35" i="5"/>
  <c r="M24" i="5"/>
  <c r="N24" i="5"/>
  <c r="P18" i="5"/>
  <c r="Q18" i="5"/>
  <c r="K18" i="5"/>
  <c r="L18" i="5"/>
  <c r="K30" i="5"/>
  <c r="L30" i="5"/>
  <c r="P30" i="5"/>
  <c r="M26" i="5"/>
  <c r="L23" i="5"/>
  <c r="M23" i="5"/>
  <c r="Q23" i="5"/>
  <c r="Q19" i="5"/>
  <c r="L19" i="5"/>
  <c r="M19" i="5"/>
  <c r="N15" i="5"/>
  <c r="P34" i="5"/>
  <c r="K34" i="5"/>
  <c r="Q27" i="5"/>
  <c r="L27" i="5"/>
  <c r="K22" i="5"/>
  <c r="L22" i="5"/>
  <c r="P22" i="5"/>
  <c r="K14" i="5"/>
  <c r="L14" i="5"/>
  <c r="P14" i="5"/>
  <c r="Q14" i="5"/>
  <c r="Y8" i="5"/>
  <c r="Y9" i="5" s="1"/>
  <c r="P35" i="5"/>
  <c r="M32" i="5"/>
  <c r="N32" i="5"/>
  <c r="Q32" i="5"/>
  <c r="P26" i="5"/>
  <c r="Q26" i="5"/>
  <c r="K26" i="5"/>
  <c r="L15" i="5"/>
  <c r="M15" i="5"/>
  <c r="Q15" i="5"/>
  <c r="N35" i="5"/>
  <c r="P32" i="5"/>
  <c r="Q24" i="5"/>
  <c r="P11" i="5"/>
  <c r="M35" i="5"/>
  <c r="L32" i="5"/>
  <c r="P31" i="5"/>
  <c r="P24" i="5"/>
  <c r="N11" i="5"/>
  <c r="K35" i="5"/>
  <c r="Q34" i="5"/>
  <c r="K32" i="5"/>
  <c r="Q30" i="5"/>
  <c r="P27" i="5"/>
  <c r="L24" i="5"/>
  <c r="P23" i="5"/>
  <c r="P19" i="5"/>
  <c r="N18" i="5"/>
  <c r="P10" i="5"/>
  <c r="Q10" i="5"/>
  <c r="K10" i="5"/>
  <c r="L10" i="5"/>
  <c r="N26" i="5"/>
  <c r="M11" i="5"/>
  <c r="Q11" i="5"/>
  <c r="L11" i="5"/>
  <c r="L31" i="5"/>
  <c r="M31" i="5"/>
  <c r="Q31" i="5"/>
  <c r="P15" i="5"/>
  <c r="W9" i="5"/>
  <c r="N16" i="5"/>
  <c r="N8" i="5"/>
  <c r="B29" i="1"/>
  <c r="R33" i="7" l="1"/>
  <c r="S9" i="5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U11" i="5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Z9" i="5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R9" i="5"/>
  <c r="V10" i="5"/>
  <c r="R14" i="5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X8" i="5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T8" i="5"/>
  <c r="T9" i="5" s="1"/>
  <c r="T10" i="5" s="1"/>
  <c r="R10" i="5"/>
  <c r="R11" i="5" s="1"/>
  <c r="R12" i="5" s="1"/>
  <c r="R13" i="5" s="1"/>
  <c r="T11" i="5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Y10" i="5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W10" i="5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V11" i="5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<sst xmlns="http://schemas.openxmlformats.org/spreadsheetml/2006/main" count="684" uniqueCount="165">
  <si>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</si>
  <si>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</si>
  <si>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</si>
  <si>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</si>
  <si>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</si>
  <si>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</si>
  <si>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</si>
  <si>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</si>
  <si>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</si>
  <si>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</si>
  <si>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</si>
  <si>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</si>
  <si>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</si>
  <si>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</si>
  <si>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</si>
  <si>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</si>
  <si>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</si>
  <si>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</si>
  <si>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</si>
  <si>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</si>
  <si>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</si>
  <si>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</si>
  <si>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</si>
  <si>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</si>
  <si>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</si>
  <si>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</si>
  <si>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</si>
  <si>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</si>
  <si>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</si>
  <si>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</si>
  <si>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</si>
  <si>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</si>
  <si>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</si>
  <si>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</si>
  <si>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</si>
  <si>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</si>
  <si>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</si>
  <si>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</si>
  <si>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</si>
  <si>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</si>
  <si>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</si>
  <si>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</si>
  <si>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</si>
  <si>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</si>
  <si>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</si>
  <si>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</si>
  <si>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</si>
  <si>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</si>
  <si>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</si>
  <si>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</si>
  <si>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</si>
  <si>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</si>
  <si>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</si>
  <si>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</si>
  <si>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</si>
  <si>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</si>
  <si>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</si>
  <si>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</si>
  <si>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</si>
  <si>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</si>
  <si>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</si>
  <si>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</si>
  <si>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</si>
  <si>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</si>
  <si>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</si>
  <si>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</si>
  <si>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</si>
  <si>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</si>
  <si>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</si>
  <si>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</si>
  <si>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</si>
  <si>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</si>
  <si>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</si>
  <si>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</si>
  <si>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</si>
  <si>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</si>
  <si>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</si>
  <si>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</si>
  <si>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</si>
  <si>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</si>
  <si>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</si>
  <si>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</si>
  <si>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</si>
  <si>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</si>
  <si>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</si>
  <si>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</si>
  <si>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</si>
  <si>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</si>
  <si>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</si>
  <si>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</si>
  <si>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</si>
  <si>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</si>
  <si>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</si>
  <si>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</si>
  <si>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</si>
  <si>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</si>
  <si>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</si>
  <si>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</si>
  <si>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</si>
  <si>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</si>
  <si>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</si>
  <si>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</si>
  <si>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</si>
  <si>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</si>
  <si>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</si>
  <si>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</si>
  <si>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</si>
  <si>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</si>
  <si>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</si>
  <si>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400+55</t>
  </si>
  <si>
    <t>401+00</t>
  </si>
  <si>
    <t>401+50</t>
  </si>
  <si>
    <t>402+00</t>
  </si>
  <si>
    <t>402+50</t>
  </si>
  <si>
    <t>403+00</t>
  </si>
  <si>
    <t>403+50</t>
  </si>
  <si>
    <t>404+00</t>
  </si>
  <si>
    <t>404+50</t>
  </si>
  <si>
    <t>405+00</t>
  </si>
  <si>
    <t>405+50</t>
  </si>
  <si>
    <t>406+00</t>
  </si>
  <si>
    <t>406+50</t>
  </si>
  <si>
    <t>407+00</t>
  </si>
  <si>
    <t>407+50</t>
  </si>
  <si>
    <t>408+00</t>
  </si>
  <si>
    <t>408+50</t>
  </si>
  <si>
    <t>409+00</t>
  </si>
  <si>
    <t>409+50</t>
  </si>
  <si>
    <t>410+00</t>
  </si>
  <si>
    <t>410+50</t>
  </si>
  <si>
    <t>411+00</t>
  </si>
  <si>
    <t>411+50</t>
  </si>
  <si>
    <t>412+00</t>
  </si>
  <si>
    <t>412+50</t>
  </si>
  <si>
    <t>413+00</t>
  </si>
  <si>
    <t>413+50</t>
  </si>
  <si>
    <t>414+00</t>
  </si>
  <si>
    <t>414+42</t>
  </si>
  <si>
    <t>Unusable</t>
  </si>
  <si>
    <t>Pavement</t>
  </si>
  <si>
    <t>Material</t>
  </si>
  <si>
    <t xml:space="preserve">Topsoil </t>
  </si>
  <si>
    <t xml:space="preserve">Select </t>
  </si>
  <si>
    <t>Select</t>
  </si>
  <si>
    <t>Crushed</t>
  </si>
  <si>
    <t>Borrow</t>
  </si>
  <si>
    <t xml:space="preserve">Pavement 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</si>
  <si>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</si>
  <si>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</si>
  <si>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</si>
  <si>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</si>
  <si>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</si>
  <si>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</si>
  <si>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EBS in Fill</t>
  </si>
  <si>
    <t>Division -- Ramp-C</t>
  </si>
  <si>
    <t>Stage 1 -- Ramp-C</t>
  </si>
  <si>
    <t>Stage 2 -- Ramp-C</t>
  </si>
  <si>
    <t>Stage 6 -- Ramp-C</t>
  </si>
  <si>
    <t>Note 9</t>
  </si>
  <si>
    <t>Mass</t>
  </si>
  <si>
    <t>Ordinate</t>
  </si>
  <si>
    <t>Totals:</t>
  </si>
  <si>
    <t>Totals</t>
  </si>
  <si>
    <t>Crushed Material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</si>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</sst>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"/>
    <numFmt numFmtId="165" formatCode="##,##0"/>
    <numFmt numFmtId="166" formatCode="##,##0.0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Fill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Fill="1" applyBorder="1" applyAlignment="1" applyProtection="1">
      <alignment horizontal="center"/>
      <protection locked="0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1" fontId="4" fillId="0" borderId="11" xfId="0" applyNumberFormat="1" applyFont="1" applyBorder="1" applyAlignment="1" applyProtection="1">
      <alignment horizontal="center" wrapText="1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55FB-8698-4A45-8966-7DD24AB5F54C}">
  <dimension ref="A1:AG4091"/>
  <sheetViews>
    <sheetView showGridLines="0" workbookViewId="0">
      <selection activeCell="A7" sqref="A7:XFD10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155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7"/>
      <c r="U2" s="88"/>
      <c r="V2" s="176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138</v>
      </c>
      <c r="F3" s="125"/>
      <c r="G3" s="97" t="s">
        <v>142</v>
      </c>
      <c r="H3" s="97" t="s">
        <v>143</v>
      </c>
      <c r="I3" s="95"/>
      <c r="J3" s="96"/>
      <c r="K3" s="97" t="s">
        <v>138</v>
      </c>
      <c r="L3" s="97"/>
      <c r="M3" s="97" t="s">
        <v>142</v>
      </c>
      <c r="N3" s="97" t="s">
        <v>143</v>
      </c>
      <c r="O3" s="98"/>
      <c r="P3" s="93"/>
      <c r="Q3" s="125" t="s">
        <v>67</v>
      </c>
      <c r="R3" s="125" t="s">
        <v>143</v>
      </c>
      <c r="S3" s="125" t="s">
        <v>149</v>
      </c>
      <c r="T3" s="178" t="s">
        <v>15</v>
      </c>
      <c r="U3" s="114" t="s">
        <v>159</v>
      </c>
      <c r="V3" s="176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146</v>
      </c>
      <c r="F4" s="125" t="s">
        <v>19</v>
      </c>
      <c r="G4" s="125" t="s">
        <v>144</v>
      </c>
      <c r="H4" s="125" t="s">
        <v>145</v>
      </c>
      <c r="I4" s="95" t="s">
        <v>22</v>
      </c>
      <c r="J4" s="93" t="s">
        <v>17</v>
      </c>
      <c r="K4" s="125" t="s">
        <v>146</v>
      </c>
      <c r="L4" s="125" t="s">
        <v>19</v>
      </c>
      <c r="M4" s="125" t="s">
        <v>144</v>
      </c>
      <c r="N4" s="125" t="s">
        <v>145</v>
      </c>
      <c r="O4" s="95" t="s">
        <v>22</v>
      </c>
      <c r="P4" s="93" t="s">
        <v>17</v>
      </c>
      <c r="Q4" s="125" t="s">
        <v>19</v>
      </c>
      <c r="R4" s="125" t="s">
        <v>163</v>
      </c>
      <c r="S4" s="125" t="s">
        <v>151</v>
      </c>
      <c r="T4" s="178" t="s">
        <v>23</v>
      </c>
      <c r="U4" s="115" t="s">
        <v>160</v>
      </c>
      <c r="V4" s="176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140</v>
      </c>
      <c r="F5" s="126"/>
      <c r="G5" s="125" t="s">
        <v>140</v>
      </c>
      <c r="H5" s="126"/>
      <c r="I5" s="103"/>
      <c r="J5" s="93"/>
      <c r="K5" s="125" t="s">
        <v>140</v>
      </c>
      <c r="L5" s="126"/>
      <c r="M5" s="125" t="s">
        <v>140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79" t="s">
        <v>35</v>
      </c>
      <c r="U6" s="116" t="s">
        <v>158</v>
      </c>
      <c r="V6" s="176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6" t="s">
        <v>109</v>
      </c>
      <c r="B7" s="137">
        <v>40055.000000396598</v>
      </c>
      <c r="C7" s="137">
        <v>0</v>
      </c>
      <c r="D7" s="151">
        <v>0</v>
      </c>
      <c r="E7" s="138">
        <v>0</v>
      </c>
      <c r="F7" s="137">
        <v>4067.1034218095201</v>
      </c>
      <c r="G7" s="138">
        <v>152</v>
      </c>
      <c r="H7" s="138">
        <v>148</v>
      </c>
      <c r="I7" s="152">
        <v>76</v>
      </c>
      <c r="J7" s="139">
        <v>0</v>
      </c>
      <c r="K7" s="139">
        <v>0</v>
      </c>
      <c r="L7" s="139">
        <v>0</v>
      </c>
      <c r="M7" s="140">
        <v>0</v>
      </c>
      <c r="N7" s="139">
        <v>0</v>
      </c>
      <c r="O7" s="139">
        <v>0</v>
      </c>
      <c r="P7" s="157">
        <v>0</v>
      </c>
      <c r="Q7" s="140">
        <v>0</v>
      </c>
      <c r="R7" s="139">
        <v>0</v>
      </c>
      <c r="S7" s="139">
        <v>0</v>
      </c>
      <c r="T7" s="141">
        <v>0</v>
      </c>
      <c r="U7" s="165">
        <f>(J7-K7+N7-(L7-(O7*$T$5))*$Q$5)</f>
        <v>0</v>
      </c>
      <c r="V7" s="11"/>
    </row>
    <row r="8" spans="1:33" ht="12.75" customHeight="1" x14ac:dyDescent="0.2">
      <c r="A8" s="142" t="s">
        <v>110</v>
      </c>
      <c r="B8" s="121">
        <v>40100</v>
      </c>
      <c r="C8" s="121">
        <f t="shared" ref="C8:C10" si="0">B8-B7</f>
        <v>44.999999603402102</v>
      </c>
      <c r="D8" s="153">
        <v>1.5458688721992099E-5</v>
      </c>
      <c r="E8" s="129">
        <v>0</v>
      </c>
      <c r="F8" s="129">
        <v>3325.76270666849</v>
      </c>
      <c r="G8" s="129">
        <v>152</v>
      </c>
      <c r="H8" s="129">
        <v>148</v>
      </c>
      <c r="I8" s="154">
        <v>76</v>
      </c>
      <c r="J8" s="10">
        <f>AVERAGE(D7:D8)*(C8)/27</f>
        <v>1.2882240488125204E-5</v>
      </c>
      <c r="K8" s="10">
        <f>AVERAGE(E7:E8)*(C8)/27</f>
        <v>0</v>
      </c>
      <c r="L8" s="10">
        <f>AVERAGE(F7:F8)*(C8)/27</f>
        <v>6160.721719435468</v>
      </c>
      <c r="M8" s="10">
        <f>AVERAGE(G7:G8)*(C8)/27</f>
        <v>253.33333110063407</v>
      </c>
      <c r="N8" s="10">
        <f>AVERAGE(H7:H8)*(C8)/27</f>
        <v>246.66666449272265</v>
      </c>
      <c r="O8" s="10">
        <f>AVERAGE(I7:I8)*(C8)/27</f>
        <v>126.66666555031703</v>
      </c>
      <c r="P8" s="158">
        <f>J8*P5+P7</f>
        <v>1.2882240488125204E-5</v>
      </c>
      <c r="Q8" s="134">
        <f>(L8-(N8*$S$5)-(O8*$T$5))*$Q$5+Q7</f>
        <v>7235.4854867295198</v>
      </c>
      <c r="R8" s="10">
        <f>M8*$R$5+R7</f>
        <v>253.33333110063407</v>
      </c>
      <c r="S8" s="10">
        <f>N8*S5+S7</f>
        <v>283.66666416663099</v>
      </c>
      <c r="T8" s="11">
        <f>O8*T5+T7</f>
        <v>88.666665885221917</v>
      </c>
      <c r="U8" s="143">
        <f>(J8-K8-(L8-(N8*$S$5)-(O8*$T$5))*$Q$5+U7)</f>
        <v>-7235.4854738472795</v>
      </c>
      <c r="V8" s="135"/>
    </row>
    <row r="9" spans="1:33" ht="12.75" customHeight="1" x14ac:dyDescent="0.2">
      <c r="A9" s="142" t="s">
        <v>111</v>
      </c>
      <c r="B9" s="121">
        <v>40150</v>
      </c>
      <c r="C9" s="121">
        <f t="shared" si="0"/>
        <v>50</v>
      </c>
      <c r="D9" s="153">
        <v>0</v>
      </c>
      <c r="E9" s="129">
        <v>0</v>
      </c>
      <c r="F9" s="121">
        <v>2957.6841737386799</v>
      </c>
      <c r="G9" s="129">
        <v>170</v>
      </c>
      <c r="H9" s="129">
        <v>166</v>
      </c>
      <c r="I9" s="154">
        <v>85</v>
      </c>
      <c r="J9" s="10">
        <f>AVERAGE(D8:D9)*(C9)/27</f>
        <v>1.4313600668511204E-5</v>
      </c>
      <c r="K9" s="10">
        <f>AVERAGE(E8:E9)*(C9)/27</f>
        <v>0</v>
      </c>
      <c r="L9" s="10">
        <f>AVERAGE(F8:F9)*(C9)/27</f>
        <v>5818.0063707473792</v>
      </c>
      <c r="M9" s="10">
        <f>AVERAGE(G8:G9)*(C9)/27</f>
        <v>298.14814814814815</v>
      </c>
      <c r="N9" s="10">
        <f>AVERAGE(H8:H9)*(C9)/27</f>
        <v>290.74074074074076</v>
      </c>
      <c r="O9" s="10">
        <f>AVERAGE(I8:I9)*(C9)/27</f>
        <v>149.07407407407408</v>
      </c>
      <c r="P9" s="158">
        <f>J9*P5+P8</f>
        <v>2.7195841156636409E-5</v>
      </c>
      <c r="Q9" s="134">
        <f>(L9-(N9*$S$5)-(O9*$T$5))*$Q$5+Q8</f>
        <v>13959.613820534112</v>
      </c>
      <c r="R9" s="10">
        <f>M9*$R$5+R8</f>
        <v>551.48147924878219</v>
      </c>
      <c r="S9" s="10">
        <f>N9*S5+S8</f>
        <v>618.01851601848284</v>
      </c>
      <c r="T9" s="11">
        <f>O9*T5+T8</f>
        <v>193.01851773707375</v>
      </c>
      <c r="U9" s="143">
        <f>(J9-K9-(L9-(N9*$S$5)-(O9*$T$5))*$Q$5+U8)</f>
        <v>-13959.613793338272</v>
      </c>
      <c r="V9" s="135"/>
    </row>
    <row r="10" spans="1:33" ht="12.75" customHeight="1" thickBot="1" x14ac:dyDescent="0.25">
      <c r="A10" s="144" t="s">
        <v>112</v>
      </c>
      <c r="B10" s="145">
        <v>40200</v>
      </c>
      <c r="C10" s="145">
        <f t="shared" si="0"/>
        <v>50</v>
      </c>
      <c r="D10" s="155">
        <v>0</v>
      </c>
      <c r="E10" s="146">
        <v>0</v>
      </c>
      <c r="F10" s="145">
        <v>2777.9799182373099</v>
      </c>
      <c r="G10" s="146">
        <v>174</v>
      </c>
      <c r="H10" s="146">
        <v>170</v>
      </c>
      <c r="I10" s="156">
        <v>87</v>
      </c>
      <c r="J10" s="147">
        <f>AVERAGE(D9:D10)*(C10)/27</f>
        <v>0</v>
      </c>
      <c r="K10" s="147">
        <f>AVERAGE(E9:E10)*(C10)/27</f>
        <v>0</v>
      </c>
      <c r="L10" s="147">
        <f>AVERAGE(F9:F10)*(C10)/27</f>
        <v>5310.800085162954</v>
      </c>
      <c r="M10" s="148">
        <f>AVERAGE(G9:G10)*(C10)/27</f>
        <v>318.51851851851853</v>
      </c>
      <c r="N10" s="147">
        <f>AVERAGE(H9:H10)*(C10)/27</f>
        <v>311.11111111111109</v>
      </c>
      <c r="O10" s="147">
        <f>AVERAGE(I9:I10)*(C10)/27</f>
        <v>159.25925925925927</v>
      </c>
      <c r="P10" s="159">
        <f>J10*P5+P9</f>
        <v>2.7195841156636409E-5</v>
      </c>
      <c r="Q10" s="149">
        <f>(L10-(N10*$S$5)-(O10*$T$5))*$Q$5+Q9</f>
        <v>20011.539852913731</v>
      </c>
      <c r="R10" s="148">
        <f>M10*$R$5+R9</f>
        <v>869.99999776730078</v>
      </c>
      <c r="S10" s="147">
        <f>N10*S5+S9</f>
        <v>975.79629379626056</v>
      </c>
      <c r="T10" s="147">
        <f>O10*T5+T9</f>
        <v>304.49999921855522</v>
      </c>
      <c r="U10" s="150">
        <f>(J10-K10-(L10-(N10*$S$5)-(O10*$T$5))*$Q$5+U9)</f>
        <v>-20011.539825717889</v>
      </c>
      <c r="V10" s="135"/>
    </row>
    <row r="11" spans="1:33" ht="12.75" customHeight="1" thickBot="1" x14ac:dyDescent="0.25">
      <c r="A11" s="12"/>
      <c r="B11" s="123"/>
      <c r="C11" s="123"/>
      <c r="D11" s="123"/>
      <c r="E11" s="131"/>
      <c r="F11" s="123"/>
      <c r="G11" s="131"/>
      <c r="H11" s="131"/>
      <c r="I11" s="131"/>
      <c r="J11" s="13"/>
      <c r="K11" s="13"/>
      <c r="L11" s="13"/>
      <c r="M11" s="10"/>
      <c r="N11" s="13"/>
      <c r="O11" s="13"/>
      <c r="P11" s="13"/>
      <c r="Q11" s="134"/>
      <c r="R11" s="10"/>
      <c r="S11" s="13"/>
      <c r="U11" s="135"/>
      <c r="V11" s="135"/>
      <c r="W11" s="17" t="s">
        <v>36</v>
      </c>
      <c r="X11" s="18"/>
      <c r="Y11" s="19"/>
    </row>
    <row r="12" spans="1:33" ht="12.75" customHeight="1" x14ac:dyDescent="0.2">
      <c r="A12" s="12"/>
      <c r="B12" s="123"/>
      <c r="C12" s="123"/>
      <c r="D12" s="123"/>
      <c r="E12" s="131"/>
      <c r="F12" s="123"/>
      <c r="G12" s="131"/>
      <c r="H12" s="131" t="s">
        <v>161</v>
      </c>
      <c r="I12" s="131"/>
      <c r="J12" s="13">
        <f>SUM(J7:J11)</f>
        <v>2.7195841156636409E-5</v>
      </c>
      <c r="K12" s="13">
        <f t="shared" ref="K12:O12" si="1">SUM(K7:K11)</f>
        <v>0</v>
      </c>
      <c r="L12" s="13">
        <f t="shared" si="1"/>
        <v>17289.5281753458</v>
      </c>
      <c r="M12" s="13">
        <f t="shared" si="1"/>
        <v>869.99999776730078</v>
      </c>
      <c r="N12" s="13">
        <f t="shared" si="1"/>
        <v>848.51851634457444</v>
      </c>
      <c r="O12" s="13">
        <f t="shared" si="1"/>
        <v>434.99999888365039</v>
      </c>
      <c r="P12" s="13"/>
      <c r="Q12" s="134"/>
      <c r="R12" s="10"/>
      <c r="S12" s="13"/>
      <c r="U12" s="135"/>
      <c r="V12" s="135"/>
      <c r="W12" s="17" t="s">
        <v>37</v>
      </c>
      <c r="X12" s="20" t="s">
        <v>38</v>
      </c>
      <c r="Y12" s="20"/>
    </row>
    <row r="13" spans="1:33" ht="12.75" customHeight="1" x14ac:dyDescent="0.2">
      <c r="A13" s="12"/>
      <c r="B13" s="123"/>
      <c r="C13" s="123"/>
      <c r="D13" s="123"/>
      <c r="E13" s="131"/>
      <c r="F13" s="132"/>
      <c r="G13" s="131"/>
      <c r="H13" s="131"/>
      <c r="I13" s="131"/>
      <c r="J13" s="13"/>
      <c r="K13" s="13"/>
      <c r="L13" s="13"/>
      <c r="M13" s="10"/>
      <c r="N13" s="13"/>
      <c r="O13" s="13"/>
      <c r="P13" s="13"/>
      <c r="Q13" s="134"/>
      <c r="R13" s="10"/>
      <c r="S13" s="13"/>
      <c r="U13" s="135"/>
      <c r="V13" s="135"/>
      <c r="W13" s="21" t="s">
        <v>39</v>
      </c>
      <c r="X13" s="22" t="s">
        <v>40</v>
      </c>
      <c r="Y13" s="22"/>
    </row>
    <row r="14" spans="1:33" ht="12.75" customHeight="1" x14ac:dyDescent="0.2">
      <c r="A14" s="12"/>
      <c r="B14" s="123"/>
      <c r="C14" s="123"/>
      <c r="D14" s="123"/>
      <c r="E14" s="131"/>
      <c r="F14" s="124"/>
      <c r="G14" s="131"/>
      <c r="H14" s="131"/>
      <c r="I14" s="131"/>
      <c r="J14" s="13"/>
      <c r="K14" s="13"/>
      <c r="L14" s="13"/>
      <c r="M14" s="10"/>
      <c r="N14" s="13"/>
      <c r="O14" s="13"/>
      <c r="P14" s="13"/>
      <c r="Q14" s="134"/>
      <c r="R14" s="10"/>
      <c r="S14" s="13"/>
      <c r="U14" s="135"/>
      <c r="V14" s="135"/>
      <c r="W14" s="21" t="s">
        <v>41</v>
      </c>
      <c r="X14" s="22" t="s">
        <v>42</v>
      </c>
      <c r="Y14" s="22"/>
    </row>
    <row r="15" spans="1:33" ht="12.75" customHeight="1" x14ac:dyDescent="0.2">
      <c r="A15" s="12"/>
      <c r="B15" s="123"/>
      <c r="C15" s="123"/>
      <c r="D15" s="123"/>
      <c r="E15" s="131"/>
      <c r="F15" s="124"/>
      <c r="G15" s="131"/>
      <c r="H15" s="131"/>
      <c r="I15" s="131"/>
      <c r="J15" s="13"/>
      <c r="K15" s="13"/>
      <c r="L15" s="13"/>
      <c r="M15" s="10"/>
      <c r="N15" s="13"/>
      <c r="O15" s="13"/>
      <c r="P15" s="13"/>
      <c r="Q15" s="134"/>
      <c r="R15" s="10"/>
      <c r="S15" s="13"/>
      <c r="U15" s="135"/>
      <c r="V15" s="135"/>
      <c r="W15" s="21" t="s">
        <v>43</v>
      </c>
      <c r="X15" s="22" t="s">
        <v>44</v>
      </c>
      <c r="Y15" s="22" t="s">
        <v>45</v>
      </c>
    </row>
    <row r="16" spans="1:33" ht="12.75" customHeight="1" x14ac:dyDescent="0.2">
      <c r="A16" s="12"/>
      <c r="B16" s="123"/>
      <c r="C16" s="123"/>
      <c r="D16" s="123"/>
      <c r="E16" s="131"/>
      <c r="F16" s="124"/>
      <c r="G16" s="131"/>
      <c r="H16" s="131"/>
      <c r="I16" s="131"/>
      <c r="J16" s="13"/>
      <c r="K16" s="13"/>
      <c r="L16" s="13"/>
      <c r="M16" s="10"/>
      <c r="N16" s="13"/>
      <c r="O16" s="13"/>
      <c r="P16" s="13"/>
      <c r="Q16" s="134"/>
      <c r="R16" s="10"/>
      <c r="S16" s="13"/>
      <c r="U16" s="135"/>
      <c r="V16" s="135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"/>
      <c r="B17" s="123"/>
      <c r="C17" s="123"/>
      <c r="D17" s="123"/>
      <c r="E17" s="131"/>
      <c r="F17" s="124"/>
      <c r="G17" s="131"/>
      <c r="H17" s="131"/>
      <c r="I17" s="131"/>
      <c r="J17" s="13"/>
      <c r="K17" s="13"/>
      <c r="L17" s="13"/>
      <c r="M17" s="10"/>
      <c r="N17" s="13"/>
      <c r="O17" s="13"/>
      <c r="P17" s="13"/>
      <c r="Q17" s="134"/>
      <c r="R17" s="10"/>
      <c r="S17" s="13"/>
      <c r="U17" s="135"/>
      <c r="V17" s="135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2"/>
      <c r="B18" s="123"/>
      <c r="C18" s="123"/>
      <c r="D18" s="123"/>
      <c r="E18" s="131"/>
      <c r="F18" s="124"/>
      <c r="G18" s="131"/>
      <c r="H18" s="131"/>
      <c r="I18" s="131"/>
      <c r="J18" s="13"/>
      <c r="K18" s="13"/>
      <c r="L18" s="13"/>
      <c r="M18" s="10"/>
      <c r="N18" s="13"/>
      <c r="O18" s="13"/>
      <c r="P18" s="13"/>
      <c r="Q18" s="134"/>
      <c r="R18" s="10"/>
      <c r="S18" s="13"/>
      <c r="U18" s="135"/>
      <c r="V18" s="135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2"/>
      <c r="B19" s="123"/>
      <c r="C19" s="123"/>
      <c r="D19" s="123"/>
      <c r="E19" s="131"/>
      <c r="F19" s="124"/>
      <c r="G19" s="131"/>
      <c r="H19" s="131"/>
      <c r="I19" s="131"/>
      <c r="J19" s="13"/>
      <c r="K19" s="13"/>
      <c r="L19" s="13"/>
      <c r="M19" s="10"/>
      <c r="N19" s="13"/>
      <c r="O19" s="13"/>
      <c r="P19" s="13"/>
      <c r="Q19" s="134"/>
      <c r="R19" s="10"/>
      <c r="S19" s="13"/>
      <c r="U19" s="135"/>
      <c r="V19" s="135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2"/>
      <c r="B20" s="123"/>
      <c r="C20" s="123"/>
      <c r="D20" s="123"/>
      <c r="E20" s="131"/>
      <c r="F20" s="132"/>
      <c r="G20" s="131"/>
      <c r="H20" s="131"/>
      <c r="I20" s="131"/>
      <c r="J20" s="13"/>
      <c r="K20" s="13"/>
      <c r="L20" s="13"/>
      <c r="M20" s="10"/>
      <c r="N20" s="13"/>
      <c r="O20" s="13"/>
      <c r="P20" s="13"/>
      <c r="Q20" s="134"/>
      <c r="R20" s="10"/>
      <c r="S20" s="13"/>
      <c r="U20" s="135"/>
      <c r="V20" s="135"/>
      <c r="W20" s="23" t="s">
        <v>54</v>
      </c>
      <c r="X20" s="24" t="s">
        <v>106</v>
      </c>
      <c r="Y20" s="24" t="s">
        <v>58</v>
      </c>
    </row>
    <row r="21" spans="1:25" ht="12.75" customHeight="1" x14ac:dyDescent="0.2">
      <c r="A21" s="12"/>
      <c r="B21" s="123"/>
      <c r="C21" s="123"/>
      <c r="D21" s="123"/>
      <c r="E21" s="131"/>
      <c r="F21" s="124"/>
      <c r="G21" s="131"/>
      <c r="H21" s="131"/>
      <c r="I21" s="131"/>
      <c r="J21" s="13"/>
      <c r="K21" s="13"/>
      <c r="L21" s="13"/>
      <c r="M21" s="10"/>
      <c r="N21" s="13"/>
      <c r="O21" s="13"/>
      <c r="P21" s="13"/>
      <c r="Q21" s="134"/>
      <c r="R21" s="10"/>
      <c r="S21" s="13"/>
      <c r="U21" s="135"/>
      <c r="V21" s="135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3"/>
      <c r="C22" s="123"/>
      <c r="D22" s="123"/>
      <c r="E22" s="131"/>
      <c r="F22" s="124"/>
      <c r="G22" s="131"/>
      <c r="H22" s="131"/>
      <c r="I22" s="131"/>
      <c r="J22" s="13"/>
      <c r="K22" s="13"/>
      <c r="L22" s="13"/>
      <c r="M22" s="10"/>
      <c r="N22" s="13"/>
      <c r="O22" s="13"/>
      <c r="P22" s="13"/>
      <c r="Q22" s="134"/>
      <c r="R22" s="10"/>
      <c r="S22" s="13"/>
      <c r="U22" s="135"/>
      <c r="V22" s="135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3"/>
      <c r="C23" s="123"/>
      <c r="D23" s="123"/>
      <c r="E23" s="131"/>
      <c r="F23" s="124"/>
      <c r="G23" s="131"/>
      <c r="H23" s="131"/>
      <c r="I23" s="131"/>
      <c r="J23" s="13"/>
      <c r="K23" s="13"/>
      <c r="L23" s="13"/>
      <c r="M23" s="10"/>
      <c r="N23" s="13"/>
      <c r="O23" s="13"/>
      <c r="P23" s="13"/>
      <c r="Q23" s="134"/>
      <c r="R23" s="10"/>
      <c r="S23" s="13"/>
      <c r="U23" s="135"/>
      <c r="V23" s="135"/>
      <c r="W23" s="16"/>
      <c r="X23" s="16"/>
      <c r="Y23" s="16"/>
    </row>
    <row r="24" spans="1:25" ht="12.75" customHeight="1" x14ac:dyDescent="0.2">
      <c r="A24" s="12"/>
      <c r="B24" s="123"/>
      <c r="C24" s="123"/>
      <c r="D24" s="123"/>
      <c r="E24" s="131"/>
      <c r="F24" s="123"/>
      <c r="G24" s="131"/>
      <c r="H24" s="131"/>
      <c r="I24" s="131"/>
      <c r="J24" s="13"/>
      <c r="K24" s="13"/>
      <c r="L24" s="13"/>
      <c r="M24" s="10"/>
      <c r="N24" s="13"/>
      <c r="O24" s="13"/>
      <c r="P24" s="13"/>
      <c r="Q24" s="134"/>
      <c r="R24" s="10"/>
      <c r="S24" s="13"/>
      <c r="U24" s="135"/>
      <c r="V24" s="135"/>
      <c r="W24" s="16"/>
      <c r="X24" s="16"/>
      <c r="Y24" s="16"/>
    </row>
    <row r="25" spans="1:25" ht="12.75" customHeight="1" x14ac:dyDescent="0.2">
      <c r="A25" s="12"/>
      <c r="B25" s="123"/>
      <c r="C25" s="123"/>
      <c r="D25" s="123"/>
      <c r="E25" s="131"/>
      <c r="F25" s="131"/>
      <c r="G25" s="131"/>
      <c r="H25" s="131"/>
      <c r="I25" s="131"/>
      <c r="J25" s="13"/>
      <c r="K25" s="13"/>
      <c r="L25" s="13"/>
      <c r="M25" s="10"/>
      <c r="N25" s="13"/>
      <c r="O25" s="13"/>
      <c r="P25" s="13"/>
      <c r="Q25" s="134"/>
      <c r="R25" s="10"/>
      <c r="S25" s="13"/>
      <c r="U25" s="135"/>
      <c r="V25" s="135"/>
      <c r="W25" s="16"/>
      <c r="X25" s="16"/>
      <c r="Y25" s="16"/>
    </row>
    <row r="26" spans="1:25" ht="12.75" customHeight="1" x14ac:dyDescent="0.2">
      <c r="A26" s="12"/>
      <c r="B26" s="123"/>
      <c r="C26" s="123"/>
      <c r="D26" s="123"/>
      <c r="E26" s="131"/>
      <c r="F26" s="131"/>
      <c r="G26" s="131"/>
      <c r="H26" s="131"/>
      <c r="I26" s="131"/>
      <c r="J26" s="13"/>
      <c r="K26" s="13"/>
      <c r="L26" s="13"/>
      <c r="M26" s="10"/>
      <c r="N26" s="13"/>
      <c r="O26" s="13"/>
      <c r="P26" s="13"/>
      <c r="Q26" s="134"/>
      <c r="R26" s="10"/>
      <c r="S26" s="13"/>
      <c r="U26" s="135"/>
      <c r="V26" s="135"/>
      <c r="W26" s="16"/>
      <c r="X26" s="16"/>
      <c r="Y26" s="16"/>
    </row>
    <row r="27" spans="1:25" ht="12.75" customHeight="1" x14ac:dyDescent="0.2">
      <c r="A27" s="12"/>
      <c r="B27" s="123"/>
      <c r="C27" s="123"/>
      <c r="D27" s="123"/>
      <c r="E27" s="131"/>
      <c r="F27" s="131"/>
      <c r="G27" s="131"/>
      <c r="H27" s="131"/>
      <c r="I27" s="131"/>
      <c r="J27" s="13"/>
      <c r="K27" s="13"/>
      <c r="L27" s="13"/>
      <c r="M27" s="10"/>
      <c r="N27" s="13"/>
      <c r="O27" s="13"/>
      <c r="P27" s="13"/>
      <c r="Q27" s="134"/>
      <c r="R27" s="10"/>
      <c r="S27" s="13"/>
      <c r="U27" s="135"/>
      <c r="V27" s="135"/>
      <c r="W27" s="16"/>
      <c r="X27" s="16"/>
      <c r="Y27" s="16"/>
    </row>
    <row r="28" spans="1:25" ht="12.75" customHeight="1" x14ac:dyDescent="0.2">
      <c r="A28" s="12"/>
      <c r="B28" s="123"/>
      <c r="C28" s="123"/>
      <c r="D28" s="123"/>
      <c r="E28" s="131"/>
      <c r="F28" s="131"/>
      <c r="G28" s="131"/>
      <c r="H28" s="131"/>
      <c r="I28" s="131"/>
      <c r="J28" s="13"/>
      <c r="K28" s="13"/>
      <c r="L28" s="13"/>
      <c r="M28" s="10"/>
      <c r="N28" s="13"/>
      <c r="O28" s="13"/>
      <c r="P28" s="13"/>
      <c r="Q28" s="134"/>
      <c r="R28" s="10"/>
      <c r="S28" s="13"/>
      <c r="U28" s="135"/>
      <c r="V28" s="135"/>
      <c r="W28" s="16"/>
      <c r="X28" s="16"/>
      <c r="Y28" s="16"/>
    </row>
    <row r="29" spans="1:25" ht="12.75" customHeight="1" x14ac:dyDescent="0.2">
      <c r="A29" s="12"/>
      <c r="B29" s="123"/>
      <c r="C29" s="123"/>
      <c r="D29" s="123"/>
      <c r="E29" s="131"/>
      <c r="F29" s="131"/>
      <c r="G29" s="131"/>
      <c r="H29" s="131"/>
      <c r="I29" s="131"/>
      <c r="J29" s="13"/>
      <c r="K29" s="13"/>
      <c r="L29" s="13"/>
      <c r="M29" s="10"/>
      <c r="N29" s="13"/>
      <c r="O29" s="13"/>
      <c r="P29" s="13"/>
      <c r="Q29" s="134"/>
      <c r="R29" s="10"/>
      <c r="S29" s="13"/>
      <c r="U29" s="135"/>
      <c r="V29" s="135"/>
    </row>
    <row r="30" spans="1:25" ht="12.75" customHeight="1" x14ac:dyDescent="0.2">
      <c r="A30" s="12"/>
      <c r="B30" s="123"/>
      <c r="C30" s="123"/>
      <c r="D30" s="123"/>
      <c r="E30" s="131"/>
      <c r="F30" s="131"/>
      <c r="G30" s="131"/>
      <c r="H30" s="131"/>
      <c r="I30" s="131"/>
      <c r="J30" s="13"/>
      <c r="K30" s="13"/>
      <c r="L30" s="13"/>
      <c r="M30" s="10"/>
      <c r="N30" s="13"/>
      <c r="O30" s="13"/>
      <c r="P30" s="13"/>
      <c r="Q30" s="134"/>
      <c r="R30" s="10"/>
      <c r="S30" s="13"/>
      <c r="U30" s="135"/>
      <c r="V30" s="135"/>
    </row>
    <row r="31" spans="1:25" ht="12.75" customHeight="1" x14ac:dyDescent="0.2">
      <c r="A31" s="12"/>
      <c r="B31" s="123"/>
      <c r="C31" s="123"/>
      <c r="D31" s="123"/>
      <c r="E31" s="131"/>
      <c r="F31" s="131"/>
      <c r="G31" s="131"/>
      <c r="H31" s="131"/>
      <c r="I31" s="131"/>
      <c r="J31" s="13"/>
      <c r="K31" s="13"/>
      <c r="L31" s="13"/>
      <c r="M31" s="10"/>
      <c r="N31" s="13"/>
      <c r="O31" s="13"/>
      <c r="P31" s="13"/>
      <c r="Q31" s="134"/>
      <c r="R31" s="10"/>
      <c r="S31" s="13"/>
      <c r="U31" s="135"/>
      <c r="V31" s="135"/>
    </row>
    <row r="32" spans="1:25" ht="12.75" customHeight="1" x14ac:dyDescent="0.2">
      <c r="A32" s="12"/>
      <c r="B32" s="123"/>
      <c r="C32" s="123"/>
      <c r="D32" s="123"/>
      <c r="E32" s="131"/>
      <c r="F32" s="131"/>
      <c r="G32" s="131"/>
      <c r="H32" s="131"/>
      <c r="I32" s="131"/>
      <c r="J32" s="13"/>
      <c r="K32" s="13"/>
      <c r="L32" s="13"/>
      <c r="M32" s="10"/>
      <c r="N32" s="13"/>
      <c r="O32" s="13"/>
      <c r="P32" s="13"/>
      <c r="Q32" s="134"/>
      <c r="R32" s="10"/>
      <c r="S32" s="13"/>
      <c r="U32" s="135"/>
      <c r="V32" s="135"/>
    </row>
    <row r="33" spans="1:22" ht="12.75" customHeight="1" x14ac:dyDescent="0.2">
      <c r="A33" s="12"/>
      <c r="B33" s="123"/>
      <c r="C33" s="123"/>
      <c r="D33" s="123"/>
      <c r="E33" s="131"/>
      <c r="F33" s="131"/>
      <c r="G33" s="131"/>
      <c r="H33" s="131"/>
      <c r="I33" s="131"/>
      <c r="J33" s="13"/>
      <c r="K33" s="13"/>
      <c r="L33" s="13"/>
      <c r="M33" s="10"/>
      <c r="N33" s="13"/>
      <c r="O33" s="13"/>
      <c r="P33" s="13"/>
      <c r="Q33" s="134"/>
      <c r="R33" s="10"/>
      <c r="S33" s="13"/>
      <c r="U33" s="135"/>
      <c r="V33" s="135"/>
    </row>
    <row r="34" spans="1:22" ht="12.75" customHeight="1" x14ac:dyDescent="0.2">
      <c r="A34" s="12"/>
      <c r="B34" s="123"/>
      <c r="C34" s="123"/>
      <c r="D34" s="123"/>
      <c r="E34" s="131"/>
      <c r="F34" s="131"/>
      <c r="G34" s="131"/>
      <c r="H34" s="131"/>
      <c r="I34" s="131"/>
      <c r="J34" s="13"/>
      <c r="K34" s="13"/>
      <c r="L34" s="13"/>
      <c r="M34" s="10"/>
      <c r="N34" s="13"/>
      <c r="O34" s="13"/>
      <c r="P34" s="13"/>
      <c r="Q34" s="134"/>
      <c r="R34" s="10"/>
      <c r="S34" s="13"/>
      <c r="U34" s="135"/>
      <c r="V34" s="135"/>
    </row>
    <row r="35" spans="1:22" ht="12.75" customHeight="1" x14ac:dyDescent="0.2">
      <c r="A35" s="12"/>
      <c r="B35" s="123"/>
      <c r="C35" s="123"/>
      <c r="D35" s="123"/>
      <c r="E35" s="131"/>
      <c r="F35" s="131"/>
      <c r="G35" s="131"/>
      <c r="H35" s="131"/>
      <c r="I35" s="131"/>
      <c r="J35" s="13"/>
      <c r="K35" s="13"/>
      <c r="L35" s="13"/>
      <c r="M35" s="10"/>
      <c r="N35" s="13"/>
      <c r="O35" s="13"/>
      <c r="P35" s="13"/>
      <c r="Q35" s="134"/>
      <c r="R35" s="10"/>
      <c r="S35" s="13"/>
      <c r="U35" s="135"/>
      <c r="V35" s="135"/>
    </row>
    <row r="36" spans="1:22" ht="12.75" customHeight="1" x14ac:dyDescent="0.2">
      <c r="A36" s="12"/>
      <c r="B36" s="12"/>
      <c r="C36" s="12"/>
      <c r="D36" s="12"/>
      <c r="E36" s="133"/>
      <c r="F36" s="133"/>
      <c r="G36" s="133"/>
      <c r="H36" s="133"/>
      <c r="I36" s="13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2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2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2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2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2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2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2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2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2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2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2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2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C77E-D6C5-414A-9F8F-FD7C80D8D1AA}">
  <dimension ref="A1:AG4089"/>
  <sheetViews>
    <sheetView showGridLines="0" tabSelected="1" workbookViewId="0">
      <selection activeCell="O32" sqref="O32"/>
    </sheetView>
  </sheetViews>
  <sheetFormatPr defaultColWidth="26.28515625" defaultRowHeight="12.75" customHeight="1" x14ac:dyDescent="0.2"/>
  <cols>
    <col min="1" max="1" width="9.140625" style="14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9.7109375" style="14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3" ht="12.75" customHeight="1" thickBot="1" x14ac:dyDescent="0.25">
      <c r="A1" s="120" t="s">
        <v>156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7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3" s="91" customFormat="1" ht="12.75" customHeight="1" x14ac:dyDescent="0.2">
      <c r="A3" s="92"/>
      <c r="B3" s="92"/>
      <c r="C3" s="92"/>
      <c r="D3" s="93"/>
      <c r="E3" s="97" t="s">
        <v>138</v>
      </c>
      <c r="F3" s="125"/>
      <c r="G3" s="97" t="s">
        <v>142</v>
      </c>
      <c r="H3" s="97" t="s">
        <v>143</v>
      </c>
      <c r="I3" s="95"/>
      <c r="J3" s="96"/>
      <c r="K3" s="97" t="s">
        <v>138</v>
      </c>
      <c r="L3" s="97"/>
      <c r="M3" s="97" t="s">
        <v>142</v>
      </c>
      <c r="N3" s="97" t="s">
        <v>143</v>
      </c>
      <c r="O3" s="98"/>
      <c r="P3" s="93"/>
      <c r="Q3" s="125" t="s">
        <v>67</v>
      </c>
      <c r="R3" s="125" t="s">
        <v>143</v>
      </c>
      <c r="S3" s="125" t="s">
        <v>149</v>
      </c>
      <c r="T3" s="178" t="s">
        <v>15</v>
      </c>
      <c r="U3" s="114" t="s">
        <v>159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146</v>
      </c>
      <c r="F4" s="125" t="s">
        <v>19</v>
      </c>
      <c r="G4" s="125" t="s">
        <v>144</v>
      </c>
      <c r="H4" s="125" t="s">
        <v>145</v>
      </c>
      <c r="I4" s="95" t="s">
        <v>22</v>
      </c>
      <c r="J4" s="93" t="s">
        <v>17</v>
      </c>
      <c r="K4" s="125" t="s">
        <v>146</v>
      </c>
      <c r="L4" s="125" t="s">
        <v>19</v>
      </c>
      <c r="M4" s="125" t="s">
        <v>144</v>
      </c>
      <c r="N4" s="125" t="s">
        <v>145</v>
      </c>
      <c r="O4" s="95" t="s">
        <v>22</v>
      </c>
      <c r="P4" s="93" t="s">
        <v>17</v>
      </c>
      <c r="Q4" s="125" t="s">
        <v>19</v>
      </c>
      <c r="R4" s="125" t="s">
        <v>163</v>
      </c>
      <c r="S4" s="125" t="s">
        <v>151</v>
      </c>
      <c r="T4" s="178" t="s">
        <v>23</v>
      </c>
      <c r="U4" s="115" t="s">
        <v>160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3" s="91" customFormat="1" ht="12.75" customHeight="1" thickBot="1" x14ac:dyDescent="0.25">
      <c r="A5" s="92" t="s">
        <v>25</v>
      </c>
      <c r="B5" s="92" t="s">
        <v>16</v>
      </c>
      <c r="C5" s="92" t="s">
        <v>26</v>
      </c>
      <c r="D5" s="101"/>
      <c r="E5" s="125" t="s">
        <v>140</v>
      </c>
      <c r="F5" s="126"/>
      <c r="G5" s="125" t="s">
        <v>140</v>
      </c>
      <c r="H5" s="126"/>
      <c r="I5" s="103"/>
      <c r="J5" s="93"/>
      <c r="K5" s="125" t="s">
        <v>140</v>
      </c>
      <c r="L5" s="126"/>
      <c r="M5" s="125" t="s">
        <v>140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83" t="s">
        <v>28</v>
      </c>
      <c r="K6" s="85" t="s">
        <v>29</v>
      </c>
      <c r="L6" s="85" t="s">
        <v>30</v>
      </c>
      <c r="M6" s="85" t="s">
        <v>32</v>
      </c>
      <c r="N6" s="85" t="s">
        <v>33</v>
      </c>
      <c r="O6" s="86" t="s">
        <v>34</v>
      </c>
      <c r="P6" s="107" t="s">
        <v>28</v>
      </c>
      <c r="Q6" s="107" t="s">
        <v>35</v>
      </c>
      <c r="R6" s="107"/>
      <c r="S6" s="107"/>
      <c r="T6" s="179" t="s">
        <v>158</v>
      </c>
      <c r="U6" s="116" t="s">
        <v>164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3" ht="12.75" customHeight="1" x14ac:dyDescent="0.2">
      <c r="A7" s="180" t="s">
        <v>109</v>
      </c>
      <c r="B7" s="137">
        <v>40055.000000396598</v>
      </c>
      <c r="C7" s="137">
        <v>0</v>
      </c>
      <c r="D7" s="151">
        <v>0</v>
      </c>
      <c r="E7" s="138">
        <v>0</v>
      </c>
      <c r="F7" s="137">
        <v>4067.1034218095201</v>
      </c>
      <c r="G7" s="138">
        <v>152</v>
      </c>
      <c r="H7" s="138">
        <v>148</v>
      </c>
      <c r="I7" s="152">
        <v>76</v>
      </c>
      <c r="J7" s="157">
        <v>0</v>
      </c>
      <c r="K7" s="139">
        <v>0</v>
      </c>
      <c r="L7" s="139">
        <v>0</v>
      </c>
      <c r="M7" s="140">
        <v>0</v>
      </c>
      <c r="N7" s="139">
        <v>0</v>
      </c>
      <c r="O7" s="184">
        <v>0</v>
      </c>
      <c r="P7" s="157">
        <v>0</v>
      </c>
      <c r="Q7" s="140">
        <v>0</v>
      </c>
      <c r="R7" s="139">
        <v>0</v>
      </c>
      <c r="S7" s="139">
        <v>0</v>
      </c>
      <c r="T7" s="141">
        <v>0</v>
      </c>
      <c r="U7" s="165">
        <f>(J7-K7+N7-(L7-(O7*$T$5))*$Q$5)</f>
        <v>0</v>
      </c>
      <c r="V7" s="11"/>
      <c r="AG7" s="7"/>
    </row>
    <row r="8" spans="1:33" ht="12.75" customHeight="1" x14ac:dyDescent="0.2">
      <c r="A8" s="181" t="s">
        <v>110</v>
      </c>
      <c r="B8" s="121">
        <v>40100</v>
      </c>
      <c r="C8" s="121">
        <f t="shared" ref="C8:C9" si="0">B8-B7</f>
        <v>44.999999603402102</v>
      </c>
      <c r="D8" s="153">
        <v>1.5458688721992099E-5</v>
      </c>
      <c r="E8" s="129">
        <v>0</v>
      </c>
      <c r="F8" s="129">
        <v>3325.76270666849</v>
      </c>
      <c r="G8" s="129">
        <v>152</v>
      </c>
      <c r="H8" s="129">
        <v>148</v>
      </c>
      <c r="I8" s="154">
        <v>76</v>
      </c>
      <c r="J8" s="158">
        <f>AVERAGE(D7:D8)*(C8)/27</f>
        <v>1.2882240488125204E-5</v>
      </c>
      <c r="K8" s="10">
        <f>AVERAGE(E7:E8)*(C8)/27</f>
        <v>0</v>
      </c>
      <c r="L8" s="10">
        <f>AVERAGE(F7:F8)*(C8)/27</f>
        <v>6160.721719435468</v>
      </c>
      <c r="M8" s="10">
        <f>AVERAGE(G7:G8)*(C8)/27</f>
        <v>253.33333110063407</v>
      </c>
      <c r="N8" s="10">
        <f>AVERAGE(H7:H8)*(C8)/27</f>
        <v>246.66666449272265</v>
      </c>
      <c r="O8" s="185">
        <f>AVERAGE(I7:I8)*(C8)/27</f>
        <v>126.66666555031703</v>
      </c>
      <c r="P8" s="158">
        <f>J8*$P$5+P7</f>
        <v>1.2882240488125204E-5</v>
      </c>
      <c r="Q8" s="134">
        <f>(L8-(N8*$S$5)-(O8*$T$5))*$Q$5+Q7</f>
        <v>7235.4854867295198</v>
      </c>
      <c r="R8" s="10">
        <f>M8*$R$5+R7</f>
        <v>253.33333110063407</v>
      </c>
      <c r="S8" s="10">
        <f>N8*S5+S7</f>
        <v>283.66666416663099</v>
      </c>
      <c r="T8" s="11">
        <f>O8*$T$5+T7</f>
        <v>88.666665885221917</v>
      </c>
      <c r="U8" s="143">
        <f>(J8-K8-(L8-(N8*$S$5)-(O8*$T$5))*$Q$5+U7)</f>
        <v>-7235.4854738472795</v>
      </c>
      <c r="V8" s="135"/>
      <c r="AG8" s="7"/>
    </row>
    <row r="9" spans="1:33" ht="12.75" customHeight="1" x14ac:dyDescent="0.2">
      <c r="A9" s="181" t="s">
        <v>111</v>
      </c>
      <c r="B9" s="121">
        <v>40150</v>
      </c>
      <c r="C9" s="121">
        <f t="shared" si="0"/>
        <v>50</v>
      </c>
      <c r="D9" s="153">
        <v>0</v>
      </c>
      <c r="E9" s="129">
        <v>0</v>
      </c>
      <c r="F9" s="121">
        <v>2957.6841737386799</v>
      </c>
      <c r="G9" s="129">
        <v>170</v>
      </c>
      <c r="H9" s="129">
        <v>166</v>
      </c>
      <c r="I9" s="154">
        <v>85</v>
      </c>
      <c r="J9" s="158">
        <f>AVERAGE(D8:D9)*(C9)/27</f>
        <v>1.4313600668511204E-5</v>
      </c>
      <c r="K9" s="10">
        <f>AVERAGE(E8:E9)*(C9)/27</f>
        <v>0</v>
      </c>
      <c r="L9" s="10">
        <f t="shared" ref="L9:L12" si="1">AVERAGE(F8:F9)*(C9)/27</f>
        <v>5818.0063707473792</v>
      </c>
      <c r="M9" s="10">
        <f>AVERAGE(G8:G9)*(C9)/27</f>
        <v>298.14814814814815</v>
      </c>
      <c r="N9" s="10">
        <f>AVERAGE(H8:H9)*(C9)/27</f>
        <v>290.74074074074076</v>
      </c>
      <c r="O9" s="185">
        <f>AVERAGE(I8:I9)*(C9)/27</f>
        <v>149.07407407407408</v>
      </c>
      <c r="P9" s="158">
        <f t="shared" ref="P9:P12" si="2">J9*$P$5+P8</f>
        <v>2.7195841156636409E-5</v>
      </c>
      <c r="Q9" s="134">
        <f>(L9-(N9*$S$5)-(O9*$T$5))*$Q$5+Q8</f>
        <v>13959.613820534112</v>
      </c>
      <c r="R9" s="10">
        <f>M9*$R$5+R8</f>
        <v>551.48147924878219</v>
      </c>
      <c r="S9" s="10">
        <f>N9*S5+S8</f>
        <v>618.01851601848284</v>
      </c>
      <c r="T9" s="11">
        <f t="shared" ref="T9:T11" si="3">O9*$T$5+T8</f>
        <v>193.01851773707375</v>
      </c>
      <c r="U9" s="143">
        <f t="shared" ref="U9:U11" si="4">(J9-K9-(L9-(N9*$S$5)-(O9*$T$5))*$Q$5+U8)</f>
        <v>-13959.613793338272</v>
      </c>
      <c r="V9" s="135"/>
      <c r="AG9" s="7"/>
    </row>
    <row r="10" spans="1:33" ht="12.75" customHeight="1" x14ac:dyDescent="0.2">
      <c r="A10" s="181" t="s">
        <v>112</v>
      </c>
      <c r="B10" s="122">
        <v>40200</v>
      </c>
      <c r="C10" s="122">
        <v>50</v>
      </c>
      <c r="D10" s="170">
        <v>0</v>
      </c>
      <c r="E10" s="130">
        <v>0</v>
      </c>
      <c r="F10" s="122">
        <v>2777.9799182373099</v>
      </c>
      <c r="G10" s="130">
        <v>174</v>
      </c>
      <c r="H10" s="130">
        <v>170</v>
      </c>
      <c r="I10" s="171">
        <v>87</v>
      </c>
      <c r="J10" s="158">
        <f t="shared" ref="J10:J11" si="5">AVERAGE(D9:D10)*(C10)/27</f>
        <v>0</v>
      </c>
      <c r="K10" s="10">
        <f>AVERAGE(E9:E10)*(C10)/27</f>
        <v>0</v>
      </c>
      <c r="L10" s="10">
        <f t="shared" si="1"/>
        <v>5310.800085162954</v>
      </c>
      <c r="M10" s="10">
        <f t="shared" ref="M10:M12" si="6">AVERAGE(G9:G10)*(C10)/27</f>
        <v>318.51851851851853</v>
      </c>
      <c r="N10" s="10">
        <f t="shared" ref="N10:N11" si="7">AVERAGE(H9:H10)*(C10)/27</f>
        <v>311.11111111111109</v>
      </c>
      <c r="O10" s="185">
        <f t="shared" ref="O10:O11" si="8">AVERAGE(I9:I10)*(C10)/27</f>
        <v>159.25925925925927</v>
      </c>
      <c r="P10" s="158">
        <f t="shared" si="2"/>
        <v>2.7195841156636409E-5</v>
      </c>
      <c r="Q10" s="134">
        <f>(L10-(N10*$S$5)-(O10*$T$5))*$Q$5+Q9</f>
        <v>20011.539852913731</v>
      </c>
      <c r="R10" s="10">
        <f>M10*$R$5+R9</f>
        <v>869.99999776730078</v>
      </c>
      <c r="S10" s="10">
        <f t="shared" ref="S10:S11" si="9">N10*S6+S9</f>
        <v>618.01851601848284</v>
      </c>
      <c r="T10" s="11">
        <f t="shared" si="3"/>
        <v>304.49999921855522</v>
      </c>
      <c r="U10" s="143">
        <f t="shared" si="4"/>
        <v>-20011.539825717889</v>
      </c>
    </row>
    <row r="11" spans="1:33" ht="12.75" customHeight="1" thickBot="1" x14ac:dyDescent="0.25">
      <c r="A11" s="182" t="s">
        <v>113</v>
      </c>
      <c r="B11" s="145">
        <v>40250</v>
      </c>
      <c r="C11" s="145">
        <f>B11-B10</f>
        <v>50</v>
      </c>
      <c r="D11" s="155">
        <v>17.223177509778797</v>
      </c>
      <c r="E11" s="146">
        <v>7</v>
      </c>
      <c r="F11" s="145">
        <v>2600.6767457629999</v>
      </c>
      <c r="G11" s="146">
        <v>172</v>
      </c>
      <c r="H11" s="146">
        <v>168</v>
      </c>
      <c r="I11" s="156">
        <v>86</v>
      </c>
      <c r="J11" s="188">
        <f t="shared" si="5"/>
        <v>15.947386583128516</v>
      </c>
      <c r="K11" s="147">
        <f>AVERAGE(E10:E11)*(C11)/27</f>
        <v>6.4814814814814818</v>
      </c>
      <c r="L11" s="148">
        <f t="shared" si="1"/>
        <v>4980.2376518521387</v>
      </c>
      <c r="M11" s="148">
        <f t="shared" si="6"/>
        <v>320.37037037037038</v>
      </c>
      <c r="N11" s="148">
        <f t="shared" si="7"/>
        <v>312.96296296296299</v>
      </c>
      <c r="O11" s="189">
        <f t="shared" si="8"/>
        <v>160.18518518518519</v>
      </c>
      <c r="P11" s="188">
        <f t="shared" si="2"/>
        <v>15.947413778969672</v>
      </c>
      <c r="Q11" s="149">
        <f>(L11-(N11*$S$5)-(O11*$T$5))*$Q$5+Q10</f>
        <v>25646.790621432607</v>
      </c>
      <c r="R11" s="148">
        <f>M11*$R$5+R10</f>
        <v>1190.3703681376712</v>
      </c>
      <c r="S11" s="148">
        <f t="shared" si="9"/>
        <v>618.01851601848284</v>
      </c>
      <c r="T11" s="147">
        <f t="shared" si="3"/>
        <v>416.62962884818484</v>
      </c>
      <c r="U11" s="150">
        <f t="shared" si="4"/>
        <v>-25637.324689135119</v>
      </c>
    </row>
    <row r="12" spans="1:33" ht="12.75" customHeight="1" x14ac:dyDescent="0.2">
      <c r="A12" s="181" t="s">
        <v>114</v>
      </c>
      <c r="B12" s="122">
        <v>40300</v>
      </c>
      <c r="C12" s="122">
        <f t="shared" ref="C12:C24" si="10">B12-B11</f>
        <v>50</v>
      </c>
      <c r="D12" s="170">
        <v>46.41123651013509</v>
      </c>
      <c r="E12" s="130">
        <v>7</v>
      </c>
      <c r="F12" s="122">
        <v>2325.6731176780299</v>
      </c>
      <c r="G12" s="130">
        <v>162</v>
      </c>
      <c r="H12" s="130">
        <v>158</v>
      </c>
      <c r="I12" s="171">
        <v>81</v>
      </c>
      <c r="J12" s="173">
        <f t="shared" ref="J12:J24" si="11">AVERAGE(D11:D12)*(C12)/27</f>
        <v>58.920753722142493</v>
      </c>
      <c r="K12" s="11">
        <f t="shared" ref="K12:K24" si="12">AVERAGE(E11:E12)*(C12)/27</f>
        <v>12.962962962962964</v>
      </c>
      <c r="L12" s="10">
        <f t="shared" si="1"/>
        <v>4561.4350587416948</v>
      </c>
      <c r="M12" s="10">
        <f t="shared" si="6"/>
        <v>309.25925925925924</v>
      </c>
      <c r="N12" s="11">
        <f t="shared" ref="N12:N24" si="13">AVERAGE(H11:H12)*(C12)/27</f>
        <v>301.85185185185185</v>
      </c>
      <c r="O12" s="186">
        <f t="shared" ref="O12:O24" si="14">AVERAGE(I11:I12)*(C12)/27</f>
        <v>154.62962962962962</v>
      </c>
      <c r="P12" s="158">
        <f t="shared" si="2"/>
        <v>74.868167501112168</v>
      </c>
      <c r="Q12" s="134">
        <f t="shared" ref="Q12:Q24" si="15">(L12-(N12*$S$5)-(O12*$T$5))*$Q$5+Q11</f>
        <v>30779.371481896764</v>
      </c>
      <c r="R12" s="10">
        <f t="shared" ref="R12:R24" si="16">M12*$R$5+R11</f>
        <v>1499.6296273969306</v>
      </c>
      <c r="S12" s="11">
        <f>N12*S5+S11</f>
        <v>965.1481456481124</v>
      </c>
      <c r="T12" s="11">
        <f>O12*T5+T11</f>
        <v>524.87036958892554</v>
      </c>
      <c r="U12" s="143">
        <f t="shared" ref="U12:U24" si="17">(J12-K12-(L12-(N12*$S$5)-(O12*$T$5))*$Q$5+U11)</f>
        <v>-30723.947758840095</v>
      </c>
    </row>
    <row r="13" spans="1:33" ht="12.75" customHeight="1" thickBot="1" x14ac:dyDescent="0.25">
      <c r="A13" s="181" t="s">
        <v>115</v>
      </c>
      <c r="B13" s="122">
        <v>40350</v>
      </c>
      <c r="C13" s="122">
        <f t="shared" si="10"/>
        <v>50</v>
      </c>
      <c r="D13" s="170">
        <v>60.092775232065094</v>
      </c>
      <c r="E13" s="130">
        <v>7</v>
      </c>
      <c r="F13" s="166">
        <v>2123.7511333048501</v>
      </c>
      <c r="G13" s="130">
        <v>160</v>
      </c>
      <c r="H13" s="130">
        <v>156</v>
      </c>
      <c r="I13" s="171">
        <v>80</v>
      </c>
      <c r="J13" s="173">
        <f t="shared" si="11"/>
        <v>98.614825687222407</v>
      </c>
      <c r="K13" s="11">
        <f t="shared" si="12"/>
        <v>12.962962962962964</v>
      </c>
      <c r="L13" s="11">
        <f t="shared" ref="L13:L24" si="18">AVERAGE(F12:F13)*(C13)/27</f>
        <v>4119.8372694285927</v>
      </c>
      <c r="M13" s="10">
        <f t="shared" ref="M13:M24" si="19">AVERAGE(G12:G13)*(C13)/27</f>
        <v>298.14814814814815</v>
      </c>
      <c r="N13" s="11">
        <f t="shared" si="13"/>
        <v>290.74074074074076</v>
      </c>
      <c r="O13" s="186">
        <f t="shared" si="14"/>
        <v>149.07407407407408</v>
      </c>
      <c r="P13" s="173">
        <f>J13*P5+P12</f>
        <v>173.48299318833458</v>
      </c>
      <c r="Q13" s="134">
        <f t="shared" si="15"/>
        <v>35380.788439052878</v>
      </c>
      <c r="R13" s="10">
        <f t="shared" si="16"/>
        <v>1797.7777755450788</v>
      </c>
      <c r="S13" s="11">
        <f>N13*S5+S12</f>
        <v>1299.4999974999641</v>
      </c>
      <c r="T13" s="11">
        <f>O13*T5+T12</f>
        <v>629.22222144077739</v>
      </c>
      <c r="U13" s="143">
        <f t="shared" si="17"/>
        <v>-35239.712853271951</v>
      </c>
    </row>
    <row r="14" spans="1:33" ht="12.75" customHeight="1" thickBot="1" x14ac:dyDescent="0.25">
      <c r="A14" s="181" t="s">
        <v>116</v>
      </c>
      <c r="B14" s="122">
        <v>40400</v>
      </c>
      <c r="C14" s="122">
        <f t="shared" si="10"/>
        <v>50</v>
      </c>
      <c r="D14" s="170">
        <v>71.212440046050105</v>
      </c>
      <c r="E14" s="130">
        <v>7</v>
      </c>
      <c r="F14" s="167">
        <v>1926.6587314743199</v>
      </c>
      <c r="G14" s="130">
        <v>156</v>
      </c>
      <c r="H14" s="130">
        <v>152</v>
      </c>
      <c r="I14" s="171">
        <v>78</v>
      </c>
      <c r="J14" s="173">
        <f t="shared" si="11"/>
        <v>121.57890303529186</v>
      </c>
      <c r="K14" s="11">
        <f t="shared" si="12"/>
        <v>12.962962962962964</v>
      </c>
      <c r="L14" s="11">
        <f t="shared" si="18"/>
        <v>3750.3795044251574</v>
      </c>
      <c r="M14" s="10">
        <f t="shared" si="19"/>
        <v>292.59259259259261</v>
      </c>
      <c r="N14" s="11">
        <f t="shared" si="13"/>
        <v>285.18518518518516</v>
      </c>
      <c r="O14" s="186">
        <f t="shared" si="14"/>
        <v>146.2962962962963</v>
      </c>
      <c r="P14" s="173">
        <f>J14*P5+P13</f>
        <v>295.06189622362643</v>
      </c>
      <c r="Q14" s="134">
        <f t="shared" si="15"/>
        <v>39530.799856621365</v>
      </c>
      <c r="R14" s="10">
        <f t="shared" si="16"/>
        <v>2090.3703681376714</v>
      </c>
      <c r="S14" s="11">
        <f>N14*S5+S13</f>
        <v>1627.4629604629272</v>
      </c>
      <c r="T14" s="11">
        <f>O14*T5+T13</f>
        <v>731.62962884818478</v>
      </c>
      <c r="U14" s="143">
        <f t="shared" si="17"/>
        <v>-39281.108330768104</v>
      </c>
      <c r="V14" s="160" t="s">
        <v>36</v>
      </c>
      <c r="W14" s="18"/>
      <c r="X14" s="19"/>
    </row>
    <row r="15" spans="1:33" ht="12.75" customHeight="1" x14ac:dyDescent="0.2">
      <c r="A15" s="181" t="s">
        <v>117</v>
      </c>
      <c r="B15" s="122">
        <v>40450</v>
      </c>
      <c r="C15" s="122">
        <f t="shared" si="10"/>
        <v>50</v>
      </c>
      <c r="D15" s="170">
        <v>98.341407567500838</v>
      </c>
      <c r="E15" s="130">
        <v>7</v>
      </c>
      <c r="F15" s="167">
        <v>1715.14733194427</v>
      </c>
      <c r="G15" s="130">
        <v>154</v>
      </c>
      <c r="H15" s="130">
        <v>150</v>
      </c>
      <c r="I15" s="171">
        <v>77</v>
      </c>
      <c r="J15" s="173">
        <f t="shared" si="11"/>
        <v>156.9943033458805</v>
      </c>
      <c r="K15" s="11">
        <f t="shared" si="12"/>
        <v>12.962962962962964</v>
      </c>
      <c r="L15" s="11">
        <f t="shared" si="18"/>
        <v>3372.0426513135089</v>
      </c>
      <c r="M15" s="10">
        <f t="shared" si="19"/>
        <v>287.03703703703701</v>
      </c>
      <c r="N15" s="11">
        <f t="shared" si="13"/>
        <v>279.62962962962962</v>
      </c>
      <c r="O15" s="186">
        <f t="shared" si="14"/>
        <v>143.5185185185185</v>
      </c>
      <c r="P15" s="173">
        <f>J15*P5+P14</f>
        <v>452.05619956950693</v>
      </c>
      <c r="Q15" s="134">
        <f t="shared" si="15"/>
        <v>43218.306874466958</v>
      </c>
      <c r="R15" s="10">
        <f t="shared" si="16"/>
        <v>2377.4074051747084</v>
      </c>
      <c r="S15" s="11">
        <f>N15*S5+S14</f>
        <v>1949.0370345370011</v>
      </c>
      <c r="T15" s="11">
        <f>O15*T5+T14</f>
        <v>832.09259181114771</v>
      </c>
      <c r="U15" s="143">
        <f t="shared" si="17"/>
        <v>-42824.584008230777</v>
      </c>
      <c r="V15" s="160" t="s">
        <v>37</v>
      </c>
      <c r="W15" s="20" t="s">
        <v>38</v>
      </c>
      <c r="X15" s="20"/>
    </row>
    <row r="16" spans="1:33" ht="12.75" customHeight="1" thickBot="1" x14ac:dyDescent="0.25">
      <c r="A16" s="182" t="s">
        <v>118</v>
      </c>
      <c r="B16" s="145">
        <v>40500</v>
      </c>
      <c r="C16" s="145">
        <f t="shared" si="10"/>
        <v>50</v>
      </c>
      <c r="D16" s="155">
        <v>112.78731134663953</v>
      </c>
      <c r="E16" s="146">
        <v>7</v>
      </c>
      <c r="F16" s="175">
        <v>1520.7973702496599</v>
      </c>
      <c r="G16" s="146">
        <v>150</v>
      </c>
      <c r="H16" s="146">
        <v>146</v>
      </c>
      <c r="I16" s="156">
        <v>75</v>
      </c>
      <c r="J16" s="159">
        <f t="shared" si="11"/>
        <v>195.48955455012998</v>
      </c>
      <c r="K16" s="147">
        <f t="shared" si="12"/>
        <v>12.962962962962964</v>
      </c>
      <c r="L16" s="147">
        <f t="shared" si="18"/>
        <v>2996.2450946240092</v>
      </c>
      <c r="M16" s="148">
        <f t="shared" si="19"/>
        <v>281.48148148148147</v>
      </c>
      <c r="N16" s="147">
        <f t="shared" si="13"/>
        <v>274.07407407407408</v>
      </c>
      <c r="O16" s="187">
        <f t="shared" si="14"/>
        <v>140.74074074074073</v>
      </c>
      <c r="P16" s="159">
        <f>J16*P5+P15</f>
        <v>647.54575411963697</v>
      </c>
      <c r="Q16" s="149">
        <f t="shared" si="15"/>
        <v>46446.483613117336</v>
      </c>
      <c r="R16" s="148">
        <f t="shared" si="16"/>
        <v>2658.8888866561897</v>
      </c>
      <c r="S16" s="147">
        <f>N16*S5+S15</f>
        <v>2264.2222197221863</v>
      </c>
      <c r="T16" s="147">
        <f>O16*T5+T15</f>
        <v>930.61111032966619</v>
      </c>
      <c r="U16" s="150">
        <f t="shared" si="17"/>
        <v>-45870.234155293991</v>
      </c>
      <c r="V16" s="16" t="s">
        <v>39</v>
      </c>
      <c r="W16" s="22" t="s">
        <v>40</v>
      </c>
      <c r="X16" s="22"/>
    </row>
    <row r="17" spans="1:24" ht="12.75" customHeight="1" x14ac:dyDescent="0.2">
      <c r="A17" s="180" t="s">
        <v>119</v>
      </c>
      <c r="B17" s="163">
        <v>40550</v>
      </c>
      <c r="C17" s="163">
        <f t="shared" si="10"/>
        <v>50</v>
      </c>
      <c r="D17" s="168">
        <v>104.61137361773778</v>
      </c>
      <c r="E17" s="164">
        <v>7</v>
      </c>
      <c r="F17" s="174">
        <v>1311.2575760376301</v>
      </c>
      <c r="G17" s="164">
        <v>142</v>
      </c>
      <c r="H17" s="164">
        <v>138</v>
      </c>
      <c r="I17" s="169">
        <v>71</v>
      </c>
      <c r="J17" s="172">
        <f t="shared" si="11"/>
        <v>201.29507867071973</v>
      </c>
      <c r="K17" s="141">
        <f t="shared" si="12"/>
        <v>12.962962962962964</v>
      </c>
      <c r="L17" s="141">
        <f t="shared" si="18"/>
        <v>2622.2730984141576</v>
      </c>
      <c r="M17" s="139">
        <f t="shared" si="19"/>
        <v>270.37037037037038</v>
      </c>
      <c r="N17" s="141">
        <f t="shared" si="13"/>
        <v>262.96296296296299</v>
      </c>
      <c r="O17" s="190">
        <f t="shared" si="14"/>
        <v>135.18518518518519</v>
      </c>
      <c r="P17" s="172">
        <f>J17*P5+P16</f>
        <v>848.84083279035667</v>
      </c>
      <c r="Q17" s="140">
        <f t="shared" si="15"/>
        <v>49228.028689838735</v>
      </c>
      <c r="R17" s="139">
        <f t="shared" si="16"/>
        <v>2929.2592570265601</v>
      </c>
      <c r="S17" s="141">
        <f>N17*S5+S16</f>
        <v>2566.6296271295937</v>
      </c>
      <c r="T17" s="141">
        <f>O17*T5+T16</f>
        <v>1025.2407399592958</v>
      </c>
      <c r="U17" s="165">
        <f t="shared" si="17"/>
        <v>-48463.447116307638</v>
      </c>
      <c r="V17" s="16" t="s">
        <v>41</v>
      </c>
      <c r="W17" s="22" t="s">
        <v>42</v>
      </c>
      <c r="X17" s="22"/>
    </row>
    <row r="18" spans="1:24" ht="12.75" customHeight="1" x14ac:dyDescent="0.2">
      <c r="A18" s="181" t="s">
        <v>120</v>
      </c>
      <c r="B18" s="122">
        <v>40600</v>
      </c>
      <c r="C18" s="122">
        <f t="shared" si="10"/>
        <v>50</v>
      </c>
      <c r="D18" s="170">
        <v>115.33294811396343</v>
      </c>
      <c r="E18" s="130">
        <v>7</v>
      </c>
      <c r="F18" s="167">
        <v>1086.9812844410201</v>
      </c>
      <c r="G18" s="130">
        <v>140</v>
      </c>
      <c r="H18" s="130">
        <v>136</v>
      </c>
      <c r="I18" s="171">
        <v>70</v>
      </c>
      <c r="J18" s="173">
        <f t="shared" si="11"/>
        <v>203.65214975157522</v>
      </c>
      <c r="K18" s="11">
        <f t="shared" si="12"/>
        <v>12.962962962962964</v>
      </c>
      <c r="L18" s="11">
        <f t="shared" si="18"/>
        <v>2220.5915374802316</v>
      </c>
      <c r="M18" s="10">
        <f t="shared" si="19"/>
        <v>261.11111111111109</v>
      </c>
      <c r="N18" s="11">
        <f t="shared" si="13"/>
        <v>253.7037037037037</v>
      </c>
      <c r="O18" s="186">
        <f t="shared" si="14"/>
        <v>130.55555555555554</v>
      </c>
      <c r="P18" s="173">
        <f>J18*P5+P17</f>
        <v>1052.492982541932</v>
      </c>
      <c r="Q18" s="134">
        <f t="shared" si="15"/>
        <v>51524.832926503841</v>
      </c>
      <c r="R18" s="10">
        <f t="shared" si="16"/>
        <v>3190.370368137671</v>
      </c>
      <c r="S18" s="11">
        <f>N18*S5+S17</f>
        <v>2858.3888863888528</v>
      </c>
      <c r="T18" s="11">
        <f>O18*T5+T17</f>
        <v>1116.6296288481847</v>
      </c>
      <c r="U18" s="143">
        <f t="shared" si="17"/>
        <v>-50569.562166184129</v>
      </c>
      <c r="V18" s="16" t="s">
        <v>43</v>
      </c>
      <c r="W18" s="22" t="s">
        <v>44</v>
      </c>
      <c r="X18" s="22" t="s">
        <v>45</v>
      </c>
    </row>
    <row r="19" spans="1:24" ht="12.75" customHeight="1" x14ac:dyDescent="0.2">
      <c r="A19" s="181" t="s">
        <v>121</v>
      </c>
      <c r="B19" s="122">
        <v>40650</v>
      </c>
      <c r="C19" s="122">
        <f t="shared" si="10"/>
        <v>50</v>
      </c>
      <c r="D19" s="170">
        <v>106.04296309170594</v>
      </c>
      <c r="E19" s="130">
        <v>7</v>
      </c>
      <c r="F19" s="167">
        <v>869.22603041253706</v>
      </c>
      <c r="G19" s="130">
        <v>132</v>
      </c>
      <c r="H19" s="130">
        <v>128</v>
      </c>
      <c r="I19" s="171">
        <v>66</v>
      </c>
      <c r="J19" s="173">
        <f t="shared" si="11"/>
        <v>204.97769556080496</v>
      </c>
      <c r="K19" s="11">
        <f t="shared" si="12"/>
        <v>12.962962962962964</v>
      </c>
      <c r="L19" s="11">
        <f t="shared" si="18"/>
        <v>1811.3030693088492</v>
      </c>
      <c r="M19" s="10">
        <f t="shared" si="19"/>
        <v>251.85185185185185</v>
      </c>
      <c r="N19" s="11">
        <f t="shared" si="13"/>
        <v>244.44444444444446</v>
      </c>
      <c r="O19" s="186">
        <f t="shared" si="14"/>
        <v>125.92592592592592</v>
      </c>
      <c r="P19" s="173">
        <f>J19*P5+P18</f>
        <v>1257.4706781027369</v>
      </c>
      <c r="Q19" s="134">
        <f t="shared" si="15"/>
        <v>53327.387689065828</v>
      </c>
      <c r="R19" s="10">
        <f t="shared" si="16"/>
        <v>3442.2222199895227</v>
      </c>
      <c r="S19" s="11">
        <f>N19*S5+S18</f>
        <v>3139.4999974999637</v>
      </c>
      <c r="T19" s="11">
        <f>O19*T5+T18</f>
        <v>1204.7777769963327</v>
      </c>
      <c r="U19" s="143">
        <f t="shared" si="17"/>
        <v>-52180.102196148277</v>
      </c>
      <c r="V19" s="16" t="s">
        <v>46</v>
      </c>
      <c r="W19" s="22" t="s">
        <v>44</v>
      </c>
      <c r="X19" s="22" t="s">
        <v>47</v>
      </c>
    </row>
    <row r="20" spans="1:24" ht="12.75" customHeight="1" x14ac:dyDescent="0.2">
      <c r="A20" s="181" t="s">
        <v>122</v>
      </c>
      <c r="B20" s="122">
        <v>40700</v>
      </c>
      <c r="C20" s="122">
        <f t="shared" si="10"/>
        <v>50</v>
      </c>
      <c r="D20" s="170">
        <v>85.860690843162132</v>
      </c>
      <c r="E20" s="130">
        <v>7</v>
      </c>
      <c r="F20" s="166">
        <v>671.15908281678298</v>
      </c>
      <c r="G20" s="130">
        <v>128</v>
      </c>
      <c r="H20" s="130">
        <v>124</v>
      </c>
      <c r="I20" s="171">
        <v>64</v>
      </c>
      <c r="J20" s="173">
        <f t="shared" si="11"/>
        <v>177.68856845821119</v>
      </c>
      <c r="K20" s="11">
        <f t="shared" si="12"/>
        <v>12.962962962962964</v>
      </c>
      <c r="L20" s="11">
        <f t="shared" si="18"/>
        <v>1426.2825122493703</v>
      </c>
      <c r="M20" s="10">
        <f t="shared" si="19"/>
        <v>240.74074074074073</v>
      </c>
      <c r="N20" s="11">
        <f t="shared" si="13"/>
        <v>233.33333333333334</v>
      </c>
      <c r="O20" s="186">
        <f t="shared" si="14"/>
        <v>120.37037037037037</v>
      </c>
      <c r="P20" s="173">
        <f>J20*P5+P19</f>
        <v>1435.1592465609481</v>
      </c>
      <c r="Q20" s="134">
        <f t="shared" si="15"/>
        <v>54669.5000886368</v>
      </c>
      <c r="R20" s="10">
        <f t="shared" si="16"/>
        <v>3682.9629607302636</v>
      </c>
      <c r="S20" s="11">
        <f>N20*S5+S19</f>
        <v>3407.8333308332972</v>
      </c>
      <c r="T20" s="11">
        <f>O20*T5+T19</f>
        <v>1289.0370362555921</v>
      </c>
      <c r="U20" s="143">
        <f t="shared" si="17"/>
        <v>-53357.488990224003</v>
      </c>
      <c r="V20" s="161" t="s">
        <v>48</v>
      </c>
      <c r="W20" s="24" t="s">
        <v>49</v>
      </c>
      <c r="X20" s="24" t="s">
        <v>50</v>
      </c>
    </row>
    <row r="21" spans="1:24" ht="12.75" customHeight="1" thickBot="1" x14ac:dyDescent="0.25">
      <c r="A21" s="182" t="s">
        <v>123</v>
      </c>
      <c r="B21" s="145">
        <v>40750</v>
      </c>
      <c r="C21" s="145">
        <f t="shared" si="10"/>
        <v>50</v>
      </c>
      <c r="D21" s="155">
        <v>163.80196199309796</v>
      </c>
      <c r="E21" s="146">
        <v>7</v>
      </c>
      <c r="F21" s="175">
        <v>532.93086913420098</v>
      </c>
      <c r="G21" s="146">
        <v>116</v>
      </c>
      <c r="H21" s="146">
        <v>112</v>
      </c>
      <c r="I21" s="156">
        <v>58</v>
      </c>
      <c r="J21" s="159">
        <f t="shared" si="11"/>
        <v>231.16912299653711</v>
      </c>
      <c r="K21" s="147">
        <f t="shared" si="12"/>
        <v>12.962962962962964</v>
      </c>
      <c r="L21" s="147">
        <f t="shared" si="18"/>
        <v>1114.8981036583184</v>
      </c>
      <c r="M21" s="148">
        <f t="shared" si="19"/>
        <v>225.92592592592592</v>
      </c>
      <c r="N21" s="147">
        <f t="shared" si="13"/>
        <v>218.5185185185185</v>
      </c>
      <c r="O21" s="187">
        <f t="shared" si="14"/>
        <v>112.96296296296296</v>
      </c>
      <c r="P21" s="159">
        <f>J21*P5+P20</f>
        <v>1666.3283695574851</v>
      </c>
      <c r="Q21" s="149">
        <f t="shared" si="15"/>
        <v>55650.159755246736</v>
      </c>
      <c r="R21" s="148">
        <f t="shared" si="16"/>
        <v>3908.8888866561897</v>
      </c>
      <c r="S21" s="147">
        <f>N21*S5+S20</f>
        <v>3659.1296271295932</v>
      </c>
      <c r="T21" s="147">
        <f>O21*T5+T20</f>
        <v>1368.1111103296662</v>
      </c>
      <c r="U21" s="150">
        <f t="shared" si="17"/>
        <v>-54119.942496800366</v>
      </c>
      <c r="V21" s="161" t="s">
        <v>51</v>
      </c>
      <c r="W21" s="24" t="s">
        <v>52</v>
      </c>
      <c r="X21" s="24" t="s">
        <v>53</v>
      </c>
    </row>
    <row r="22" spans="1:24" ht="12.75" customHeight="1" x14ac:dyDescent="0.2">
      <c r="A22" s="181" t="s">
        <v>124</v>
      </c>
      <c r="B22" s="122">
        <v>40800</v>
      </c>
      <c r="C22" s="122">
        <f t="shared" si="10"/>
        <v>50</v>
      </c>
      <c r="D22" s="170">
        <v>289.61949657985093</v>
      </c>
      <c r="E22" s="130">
        <v>7</v>
      </c>
      <c r="F22" s="167">
        <v>394.02369861789902</v>
      </c>
      <c r="G22" s="130">
        <v>110</v>
      </c>
      <c r="H22" s="130">
        <v>106</v>
      </c>
      <c r="I22" s="171">
        <v>55</v>
      </c>
      <c r="J22" s="173">
        <f t="shared" si="11"/>
        <v>419.83468386384158</v>
      </c>
      <c r="K22" s="11">
        <f t="shared" si="12"/>
        <v>12.962962962962964</v>
      </c>
      <c r="L22" s="11">
        <f t="shared" si="18"/>
        <v>858.29126643712971</v>
      </c>
      <c r="M22" s="10">
        <f t="shared" si="19"/>
        <v>209.25925925925927</v>
      </c>
      <c r="N22" s="11">
        <f t="shared" si="13"/>
        <v>201.85185185185185</v>
      </c>
      <c r="O22" s="186">
        <f t="shared" si="14"/>
        <v>104.62962962962963</v>
      </c>
      <c r="P22" s="173">
        <f>J22*P5+P21</f>
        <v>2086.1630534213268</v>
      </c>
      <c r="Q22" s="134">
        <f t="shared" si="15"/>
        <v>56341.310875330186</v>
      </c>
      <c r="R22" s="10">
        <f t="shared" si="16"/>
        <v>4118.1481459154493</v>
      </c>
      <c r="S22" s="11">
        <f>N22*S5+S21</f>
        <v>3891.2592567592228</v>
      </c>
      <c r="T22" s="11">
        <f>O22*T5+T21</f>
        <v>1441.3518510704068</v>
      </c>
      <c r="U22" s="143">
        <f t="shared" si="17"/>
        <v>-54404.221895982933</v>
      </c>
      <c r="V22" s="161" t="s">
        <v>54</v>
      </c>
      <c r="W22" s="24" t="s">
        <v>105</v>
      </c>
      <c r="X22" s="24" t="s">
        <v>56</v>
      </c>
    </row>
    <row r="23" spans="1:24" ht="12.75" customHeight="1" x14ac:dyDescent="0.2">
      <c r="A23" s="181" t="s">
        <v>125</v>
      </c>
      <c r="B23" s="122">
        <v>40850</v>
      </c>
      <c r="C23" s="122">
        <f t="shared" si="10"/>
        <v>50</v>
      </c>
      <c r="D23" s="170">
        <v>363.96376197909075</v>
      </c>
      <c r="E23" s="130">
        <v>7</v>
      </c>
      <c r="F23" s="167">
        <v>252.68958794932399</v>
      </c>
      <c r="G23" s="130">
        <v>104</v>
      </c>
      <c r="H23" s="130">
        <v>100</v>
      </c>
      <c r="I23" s="171">
        <v>52</v>
      </c>
      <c r="J23" s="173">
        <f t="shared" si="11"/>
        <v>605.16968385087193</v>
      </c>
      <c r="K23" s="11">
        <f t="shared" si="12"/>
        <v>12.962962962962964</v>
      </c>
      <c r="L23" s="11">
        <f t="shared" si="18"/>
        <v>598.80859867335471</v>
      </c>
      <c r="M23" s="10">
        <f t="shared" si="19"/>
        <v>198.14814814814815</v>
      </c>
      <c r="N23" s="11">
        <f t="shared" si="13"/>
        <v>190.74074074074073</v>
      </c>
      <c r="O23" s="186">
        <f t="shared" si="14"/>
        <v>99.074074074074076</v>
      </c>
      <c r="P23" s="173">
        <f>J23*P5+P22</f>
        <v>2691.3327372721988</v>
      </c>
      <c r="Q23" s="134">
        <f t="shared" si="15"/>
        <v>56728.941994042252</v>
      </c>
      <c r="R23" s="10">
        <f t="shared" si="16"/>
        <v>4316.2962940635971</v>
      </c>
      <c r="S23" s="11">
        <f>N23*S5+S22</f>
        <v>4110.611108611075</v>
      </c>
      <c r="T23" s="11">
        <f>O23*T5+T22</f>
        <v>1510.7037029222588</v>
      </c>
      <c r="U23" s="143">
        <f t="shared" si="17"/>
        <v>-54199.646293807091</v>
      </c>
      <c r="V23" s="161" t="s">
        <v>54</v>
      </c>
      <c r="W23" s="24" t="s">
        <v>106</v>
      </c>
      <c r="X23" s="24" t="s">
        <v>58</v>
      </c>
    </row>
    <row r="24" spans="1:24" ht="12.75" customHeight="1" thickBot="1" x14ac:dyDescent="0.25">
      <c r="A24" s="182" t="s">
        <v>126</v>
      </c>
      <c r="B24" s="122">
        <v>40900</v>
      </c>
      <c r="C24" s="122">
        <f t="shared" si="10"/>
        <v>50</v>
      </c>
      <c r="D24" s="155">
        <v>412.77081256631288</v>
      </c>
      <c r="E24" s="146">
        <v>7</v>
      </c>
      <c r="F24" s="145">
        <v>149.646280565908</v>
      </c>
      <c r="G24" s="146">
        <v>98</v>
      </c>
      <c r="H24" s="146">
        <v>94</v>
      </c>
      <c r="I24" s="156">
        <v>49</v>
      </c>
      <c r="J24" s="159">
        <f t="shared" si="11"/>
        <v>719.19868013463292</v>
      </c>
      <c r="K24" s="147">
        <f t="shared" si="12"/>
        <v>12.962962962962964</v>
      </c>
      <c r="L24" s="147">
        <f t="shared" si="18"/>
        <v>372.53321158817778</v>
      </c>
      <c r="M24" s="148">
        <f t="shared" si="19"/>
        <v>187.03703703703704</v>
      </c>
      <c r="N24" s="147">
        <f t="shared" si="13"/>
        <v>179.62962962962962</v>
      </c>
      <c r="O24" s="187">
        <f t="shared" si="14"/>
        <v>93.518518518518519</v>
      </c>
      <c r="P24" s="159">
        <f>J24*P5+P23</f>
        <v>3410.5314174068317</v>
      </c>
      <c r="Q24" s="149">
        <f t="shared" si="15"/>
        <v>56854.562212231176</v>
      </c>
      <c r="R24" s="148">
        <f t="shared" si="16"/>
        <v>4503.3333311006345</v>
      </c>
      <c r="S24" s="147">
        <f>N24*S5+S23</f>
        <v>4317.1851826851489</v>
      </c>
      <c r="T24" s="147">
        <f>O24*T5+T23</f>
        <v>1576.1666658852218</v>
      </c>
      <c r="U24" s="150">
        <f t="shared" si="17"/>
        <v>-53619.03079482435</v>
      </c>
      <c r="V24" s="161" t="s">
        <v>54</v>
      </c>
      <c r="W24" s="24" t="s">
        <v>107</v>
      </c>
      <c r="X24" s="24" t="s">
        <v>62</v>
      </c>
    </row>
    <row r="25" spans="1:24" ht="12.75" customHeight="1" thickBot="1" x14ac:dyDescent="0.25">
      <c r="A25" s="12"/>
      <c r="B25" s="123"/>
      <c r="C25" s="123"/>
      <c r="D25" s="123"/>
      <c r="E25" s="131"/>
      <c r="F25" s="131"/>
      <c r="G25" s="131"/>
      <c r="H25" s="131"/>
      <c r="I25" s="131"/>
      <c r="J25" s="13"/>
      <c r="K25" s="13"/>
      <c r="L25" s="13"/>
      <c r="M25" s="10"/>
      <c r="N25" s="13"/>
      <c r="O25" s="13"/>
      <c r="P25" s="13"/>
      <c r="Q25" s="134"/>
      <c r="R25" s="10"/>
      <c r="S25" s="13"/>
      <c r="U25" s="135"/>
      <c r="V25" s="162" t="s">
        <v>54</v>
      </c>
      <c r="W25" s="26" t="s">
        <v>108</v>
      </c>
      <c r="X25" s="26" t="s">
        <v>60</v>
      </c>
    </row>
    <row r="26" spans="1:24" ht="12.75" customHeight="1" x14ac:dyDescent="0.2">
      <c r="A26" s="12"/>
      <c r="B26" s="123"/>
      <c r="C26" s="123"/>
      <c r="D26" s="123"/>
      <c r="E26" s="131"/>
      <c r="F26" s="131"/>
      <c r="G26" s="131"/>
      <c r="H26" s="131" t="s">
        <v>162</v>
      </c>
      <c r="I26" s="131"/>
      <c r="J26" s="13">
        <f>SUM(J7:J25)</f>
        <v>3410.5314174068317</v>
      </c>
      <c r="K26" s="13">
        <f t="shared" ref="K26:O26" si="20">SUM(K7:K25)</f>
        <v>175</v>
      </c>
      <c r="L26" s="13">
        <f t="shared" si="20"/>
        <v>52094.686803540499</v>
      </c>
      <c r="M26" s="13">
        <f t="shared" si="20"/>
        <v>4503.3333311006345</v>
      </c>
      <c r="N26" s="13">
        <f t="shared" si="20"/>
        <v>4378.1481459742035</v>
      </c>
      <c r="O26" s="13">
        <f t="shared" si="20"/>
        <v>2251.6666655503172</v>
      </c>
      <c r="P26" s="13"/>
      <c r="Q26" s="134"/>
      <c r="R26" s="10"/>
      <c r="S26" s="13"/>
      <c r="U26" s="135"/>
      <c r="V26" s="16"/>
      <c r="W26" s="16"/>
      <c r="X26" s="16"/>
    </row>
    <row r="27" spans="1:24" ht="12.75" customHeight="1" x14ac:dyDescent="0.2">
      <c r="A27" s="12"/>
      <c r="B27" s="123"/>
      <c r="C27" s="123"/>
      <c r="D27" s="123"/>
      <c r="E27" s="131"/>
      <c r="F27" s="131"/>
      <c r="G27" s="131"/>
      <c r="H27" s="131"/>
      <c r="I27" s="131"/>
      <c r="J27" s="13"/>
      <c r="K27" s="13"/>
      <c r="L27" s="13"/>
      <c r="M27" s="10"/>
      <c r="N27" s="13"/>
      <c r="O27" s="13"/>
      <c r="P27" s="13"/>
      <c r="Q27" s="134"/>
      <c r="R27" s="10"/>
      <c r="S27" s="13"/>
      <c r="U27" s="135"/>
      <c r="V27" s="16"/>
      <c r="W27" s="16"/>
      <c r="X27" s="16"/>
    </row>
    <row r="28" spans="1:24" ht="12.75" customHeight="1" x14ac:dyDescent="0.2">
      <c r="A28" s="12"/>
      <c r="B28" s="123"/>
      <c r="C28" s="123"/>
      <c r="D28" s="123"/>
      <c r="E28" s="131"/>
      <c r="F28" s="131"/>
      <c r="G28" s="131"/>
      <c r="H28" s="131"/>
      <c r="I28" s="131"/>
      <c r="J28" s="13"/>
      <c r="K28" s="13"/>
      <c r="L28" s="13"/>
      <c r="M28" s="10"/>
      <c r="N28" s="13"/>
      <c r="O28" s="13"/>
      <c r="P28" s="13"/>
      <c r="Q28" s="134"/>
      <c r="R28" s="10"/>
      <c r="S28" s="13"/>
      <c r="U28" s="135"/>
      <c r="V28" s="16"/>
      <c r="W28" s="16"/>
      <c r="X28" s="16"/>
    </row>
    <row r="29" spans="1:24" ht="12.75" customHeight="1" x14ac:dyDescent="0.2">
      <c r="A29" s="12"/>
      <c r="B29" s="123"/>
      <c r="C29" s="123"/>
      <c r="D29" s="123"/>
      <c r="E29" s="131"/>
      <c r="F29" s="131"/>
      <c r="G29" s="131"/>
      <c r="H29" s="131"/>
      <c r="I29" s="131"/>
      <c r="J29" s="13"/>
      <c r="K29" s="13"/>
      <c r="L29" s="13"/>
      <c r="M29" s="10"/>
      <c r="N29" s="13"/>
      <c r="O29" s="13"/>
      <c r="P29" s="13"/>
      <c r="Q29" s="134"/>
      <c r="R29" s="10"/>
      <c r="S29" s="13"/>
      <c r="U29" s="135"/>
      <c r="V29" s="16"/>
      <c r="W29" s="16"/>
      <c r="X29" s="16"/>
    </row>
    <row r="30" spans="1:24" ht="12.75" customHeight="1" x14ac:dyDescent="0.2">
      <c r="A30" s="12"/>
      <c r="B30" s="123"/>
      <c r="C30" s="123"/>
      <c r="D30" s="123"/>
      <c r="E30" s="131"/>
      <c r="F30" s="131"/>
      <c r="G30" s="131"/>
      <c r="H30" s="131"/>
      <c r="I30" s="131"/>
      <c r="J30" s="13"/>
      <c r="K30" s="13"/>
      <c r="L30" s="13"/>
      <c r="M30" s="10"/>
      <c r="N30" s="13"/>
      <c r="O30" s="13"/>
      <c r="P30" s="13"/>
      <c r="Q30" s="134"/>
      <c r="R30" s="10"/>
      <c r="S30" s="13"/>
      <c r="U30" s="135"/>
      <c r="V30" s="16"/>
      <c r="W30" s="16"/>
      <c r="X30" s="16"/>
    </row>
    <row r="31" spans="1:24" ht="12.75" customHeight="1" x14ac:dyDescent="0.2">
      <c r="A31" s="12"/>
      <c r="B31" s="123"/>
      <c r="C31" s="123"/>
      <c r="D31" s="123"/>
      <c r="E31" s="131"/>
      <c r="F31" s="131"/>
      <c r="G31" s="131"/>
      <c r="H31" s="131"/>
      <c r="I31" s="131"/>
      <c r="J31" s="13"/>
      <c r="K31" s="13"/>
      <c r="L31" s="13"/>
      <c r="M31" s="10"/>
      <c r="N31" s="13"/>
      <c r="O31" s="13"/>
      <c r="P31" s="13"/>
      <c r="Q31" s="134"/>
      <c r="R31" s="10"/>
      <c r="S31" s="13"/>
      <c r="U31" s="135"/>
      <c r="V31" s="16"/>
      <c r="W31" s="16"/>
      <c r="X31" s="16"/>
    </row>
    <row r="32" spans="1:24" ht="12.75" customHeight="1" x14ac:dyDescent="0.2">
      <c r="A32" s="12"/>
      <c r="B32" s="123"/>
      <c r="C32" s="123"/>
      <c r="D32" s="123"/>
      <c r="E32" s="131"/>
      <c r="F32" s="131"/>
      <c r="G32" s="131"/>
      <c r="H32" s="131"/>
      <c r="I32" s="131"/>
      <c r="J32" s="13"/>
      <c r="K32" s="13"/>
      <c r="L32" s="13"/>
      <c r="M32" s="10"/>
      <c r="N32" s="13"/>
      <c r="O32" s="13"/>
      <c r="P32" s="13"/>
      <c r="Q32" s="134"/>
      <c r="R32" s="10"/>
      <c r="S32" s="13"/>
      <c r="U32" s="135"/>
    </row>
    <row r="33" spans="1:21" ht="12.75" customHeight="1" x14ac:dyDescent="0.2">
      <c r="A33" s="12"/>
      <c r="B33" s="123"/>
      <c r="C33" s="123"/>
      <c r="D33" s="123"/>
      <c r="E33" s="131"/>
      <c r="F33" s="131"/>
      <c r="G33" s="131"/>
      <c r="H33" s="131"/>
      <c r="I33" s="131"/>
      <c r="J33" s="13"/>
      <c r="K33" s="13"/>
      <c r="L33" s="13"/>
      <c r="M33" s="10"/>
      <c r="N33" s="13"/>
      <c r="O33" s="13"/>
      <c r="P33" s="13"/>
      <c r="Q33" s="134"/>
      <c r="R33" s="10" t="e">
        <f>+J26-K26-#REF!</f>
        <v>#REF!</v>
      </c>
      <c r="S33" s="13"/>
      <c r="U33" s="135"/>
    </row>
    <row r="34" spans="1:21" ht="12.75" customHeight="1" x14ac:dyDescent="0.2">
      <c r="A34" s="12"/>
      <c r="B34" s="12"/>
      <c r="C34" s="12"/>
      <c r="D34" s="12"/>
      <c r="E34" s="133"/>
      <c r="F34" s="133"/>
      <c r="G34" s="133"/>
      <c r="H34" s="133"/>
      <c r="I34" s="13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1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1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4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24" ht="12.75" customHeight="1" thickBo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24" ht="12.75" customHeight="1" thickBo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17" t="s">
        <v>36</v>
      </c>
      <c r="W604" s="18"/>
      <c r="X604" s="19"/>
    </row>
    <row r="605" spans="1:24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17" t="s">
        <v>37</v>
      </c>
      <c r="W605" s="20" t="s">
        <v>38</v>
      </c>
      <c r="X605" s="20"/>
    </row>
    <row r="606" spans="1:24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39</v>
      </c>
      <c r="W606" s="22" t="s">
        <v>40</v>
      </c>
      <c r="X606" s="22"/>
    </row>
    <row r="607" spans="1:24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1" t="s">
        <v>41</v>
      </c>
      <c r="W607" s="22" t="s">
        <v>42</v>
      </c>
      <c r="X607" s="22"/>
    </row>
    <row r="608" spans="1:24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1" t="s">
        <v>43</v>
      </c>
      <c r="W608" s="22" t="s">
        <v>44</v>
      </c>
      <c r="X608" s="22" t="s">
        <v>45</v>
      </c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1" t="s">
        <v>46</v>
      </c>
      <c r="W609" s="22" t="s">
        <v>44</v>
      </c>
      <c r="X609" s="22" t="s">
        <v>47</v>
      </c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48</v>
      </c>
      <c r="W610" s="24" t="s">
        <v>49</v>
      </c>
      <c r="X610" s="24" t="s">
        <v>50</v>
      </c>
    </row>
    <row r="611" spans="1:24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51</v>
      </c>
      <c r="W611" s="24" t="s">
        <v>52</v>
      </c>
      <c r="X611" s="24" t="s">
        <v>53</v>
      </c>
    </row>
    <row r="612" spans="1:24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3" t="s">
        <v>54</v>
      </c>
      <c r="W612" s="24" t="s">
        <v>55</v>
      </c>
      <c r="X612" s="24" t="s">
        <v>56</v>
      </c>
    </row>
    <row r="613" spans="1:24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V613" s="23" t="s">
        <v>54</v>
      </c>
      <c r="W613" s="24" t="s">
        <v>57</v>
      </c>
      <c r="X613" s="24" t="s">
        <v>58</v>
      </c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V614" s="23" t="s">
        <v>54</v>
      </c>
      <c r="W614" s="24" t="s">
        <v>59</v>
      </c>
      <c r="X614" s="24" t="s">
        <v>60</v>
      </c>
    </row>
    <row r="615" spans="1:24" ht="12.75" customHeight="1" thickBo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V615" s="25" t="s">
        <v>54</v>
      </c>
      <c r="W615" s="26" t="s">
        <v>61</v>
      </c>
      <c r="X615" s="26" t="s">
        <v>62</v>
      </c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8C5D-437B-4C6C-9D77-DF6A803B6312}">
  <dimension ref="A1:AG4074"/>
  <sheetViews>
    <sheetView showGridLines="0" workbookViewId="0">
      <selection activeCell="W7" sqref="W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157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7"/>
      <c r="U2" s="88"/>
      <c r="V2" s="176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138</v>
      </c>
      <c r="F3" s="125"/>
      <c r="G3" s="97" t="s">
        <v>142</v>
      </c>
      <c r="H3" s="97" t="s">
        <v>143</v>
      </c>
      <c r="I3" s="95"/>
      <c r="J3" s="96"/>
      <c r="K3" s="97" t="s">
        <v>138</v>
      </c>
      <c r="L3" s="97"/>
      <c r="M3" s="97" t="s">
        <v>142</v>
      </c>
      <c r="N3" s="97" t="s">
        <v>143</v>
      </c>
      <c r="O3" s="98"/>
      <c r="P3" s="93"/>
      <c r="Q3" s="125" t="s">
        <v>67</v>
      </c>
      <c r="R3" s="125" t="s">
        <v>143</v>
      </c>
      <c r="S3" s="125" t="s">
        <v>149</v>
      </c>
      <c r="T3" s="178" t="s">
        <v>15</v>
      </c>
      <c r="U3" s="114" t="s">
        <v>159</v>
      </c>
      <c r="V3" s="176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146</v>
      </c>
      <c r="F4" s="125" t="s">
        <v>19</v>
      </c>
      <c r="G4" s="125" t="s">
        <v>144</v>
      </c>
      <c r="H4" s="125" t="s">
        <v>145</v>
      </c>
      <c r="I4" s="95" t="s">
        <v>22</v>
      </c>
      <c r="J4" s="93" t="s">
        <v>17</v>
      </c>
      <c r="K4" s="125" t="s">
        <v>146</v>
      </c>
      <c r="L4" s="125" t="s">
        <v>19</v>
      </c>
      <c r="M4" s="125" t="s">
        <v>144</v>
      </c>
      <c r="N4" s="125" t="s">
        <v>145</v>
      </c>
      <c r="O4" s="95" t="s">
        <v>22</v>
      </c>
      <c r="P4" s="93" t="s">
        <v>17</v>
      </c>
      <c r="Q4" s="125" t="s">
        <v>19</v>
      </c>
      <c r="R4" s="125" t="s">
        <v>163</v>
      </c>
      <c r="S4" s="125" t="s">
        <v>151</v>
      </c>
      <c r="T4" s="178" t="s">
        <v>23</v>
      </c>
      <c r="U4" s="115" t="s">
        <v>160</v>
      </c>
      <c r="V4" s="176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140</v>
      </c>
      <c r="F5" s="126"/>
      <c r="G5" s="125" t="s">
        <v>140</v>
      </c>
      <c r="H5" s="126"/>
      <c r="I5" s="103"/>
      <c r="J5" s="93"/>
      <c r="K5" s="125" t="s">
        <v>140</v>
      </c>
      <c r="L5" s="126"/>
      <c r="M5" s="125" t="s">
        <v>140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79" t="s">
        <v>35</v>
      </c>
      <c r="U6" s="116" t="s">
        <v>158</v>
      </c>
      <c r="V6" s="176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s="91" customFormat="1" ht="12.75" customHeight="1" x14ac:dyDescent="0.2">
      <c r="A7" s="142" t="s">
        <v>126</v>
      </c>
      <c r="B7" s="122">
        <v>40900</v>
      </c>
      <c r="C7" s="122">
        <v>0</v>
      </c>
      <c r="D7" s="170">
        <v>251.67616027891901</v>
      </c>
      <c r="E7" s="130">
        <v>7</v>
      </c>
      <c r="F7" s="122">
        <v>149.646280565908</v>
      </c>
      <c r="G7" s="130">
        <v>0</v>
      </c>
      <c r="H7" s="130">
        <v>0</v>
      </c>
      <c r="I7" s="171">
        <v>0</v>
      </c>
      <c r="J7" s="11">
        <f t="shared" ref="J7:J18" si="0">AVERAGE(D6:D7)*(C7)/27</f>
        <v>0</v>
      </c>
      <c r="K7" s="11">
        <f t="shared" ref="K7:K18" si="1">AVERAGE(E6:E7)*(C7)/27</f>
        <v>0</v>
      </c>
      <c r="L7" s="11">
        <f t="shared" ref="L7:L18" si="2">AVERAGE(F6:F7)*(C7)/27</f>
        <v>0</v>
      </c>
      <c r="M7" s="10">
        <f t="shared" ref="M7:M18" si="3">AVERAGE(G6:G7)*(C7)/27</f>
        <v>0</v>
      </c>
      <c r="N7" s="11">
        <f t="shared" ref="N7:N18" si="4">AVERAGE(H6:H7)*(C7)/27</f>
        <v>0</v>
      </c>
      <c r="O7" s="11">
        <f t="shared" ref="O7:O18" si="5">AVERAGE(I6:I7)*(C7)/27</f>
        <v>0</v>
      </c>
      <c r="P7" s="173">
        <f>J7*P5</f>
        <v>0</v>
      </c>
      <c r="Q7" s="134">
        <f>(L7-(N7*$S$5)-(O7*$T$5))*$Q$5</f>
        <v>0</v>
      </c>
      <c r="R7" s="10">
        <f t="shared" ref="R7:R18" si="6">M7*$R$5+R6</f>
        <v>0</v>
      </c>
      <c r="S7" s="11">
        <f>N7*S2+S6</f>
        <v>0</v>
      </c>
      <c r="T7" s="11">
        <f>O7*T2</f>
        <v>0</v>
      </c>
      <c r="U7" s="143">
        <f>(J7-K7+N7-(L7-(O7*$T$5))*$Q$5)</f>
        <v>0</v>
      </c>
      <c r="V7" s="176"/>
      <c r="W7" s="89"/>
      <c r="X7" s="89"/>
      <c r="Y7" s="89"/>
      <c r="Z7" s="90"/>
      <c r="AA7" s="90"/>
      <c r="AB7" s="90"/>
      <c r="AC7" s="90"/>
      <c r="AD7" s="90"/>
      <c r="AE7" s="90"/>
      <c r="AF7" s="90"/>
      <c r="AG7" s="90"/>
    </row>
    <row r="8" spans="1:33" s="91" customFormat="1" ht="12.75" customHeight="1" x14ac:dyDescent="0.2">
      <c r="A8" s="142" t="s">
        <v>127</v>
      </c>
      <c r="B8" s="122">
        <v>40950</v>
      </c>
      <c r="C8" s="122">
        <f t="shared" ref="C8:C9" si="7">B8-B7</f>
        <v>50</v>
      </c>
      <c r="D8" s="170">
        <v>279.97187266657397</v>
      </c>
      <c r="E8" s="130">
        <v>7</v>
      </c>
      <c r="F8" s="130">
        <v>131.84642973011799</v>
      </c>
      <c r="G8" s="130">
        <v>0</v>
      </c>
      <c r="H8" s="130">
        <v>0</v>
      </c>
      <c r="I8" s="171">
        <v>0</v>
      </c>
      <c r="J8" s="11">
        <f t="shared" si="0"/>
        <v>492.26669717175281</v>
      </c>
      <c r="K8" s="11">
        <f t="shared" si="1"/>
        <v>12.962962962962964</v>
      </c>
      <c r="L8" s="11">
        <f t="shared" si="2"/>
        <v>260.64139842224625</v>
      </c>
      <c r="M8" s="10">
        <f t="shared" si="3"/>
        <v>0</v>
      </c>
      <c r="N8" s="11">
        <f t="shared" si="4"/>
        <v>0</v>
      </c>
      <c r="O8" s="11">
        <f t="shared" si="5"/>
        <v>0</v>
      </c>
      <c r="P8" s="173">
        <f>J8*P5+P7</f>
        <v>492.26669717175281</v>
      </c>
      <c r="Q8" s="134">
        <f t="shared" ref="Q8:Q18" si="8">(L8-(N8*$S$5)-(O8*$T$5))*$Q$5+Q7</f>
        <v>325.80174802780783</v>
      </c>
      <c r="R8" s="10">
        <f t="shared" si="6"/>
        <v>0</v>
      </c>
      <c r="S8" s="11">
        <f>N8*S5+S7</f>
        <v>0</v>
      </c>
      <c r="T8" s="11">
        <f>O8*T5+T7</f>
        <v>0</v>
      </c>
      <c r="U8" s="143">
        <f t="shared" ref="U8:U18" si="9">(J8-K8-(L8-(N8*$S$5)-(O8*$T$5))*$Q$5+U7)</f>
        <v>153.50198618098199</v>
      </c>
      <c r="V8" s="176"/>
      <c r="W8" s="89"/>
      <c r="X8" s="89"/>
      <c r="Y8" s="89"/>
      <c r="Z8" s="90"/>
      <c r="AA8" s="90"/>
      <c r="AB8" s="90"/>
      <c r="AC8" s="90"/>
      <c r="AD8" s="90"/>
      <c r="AE8" s="90"/>
      <c r="AF8" s="90"/>
      <c r="AG8" s="90"/>
    </row>
    <row r="9" spans="1:33" ht="12.75" customHeight="1" x14ac:dyDescent="0.2">
      <c r="A9" s="142" t="s">
        <v>128</v>
      </c>
      <c r="B9" s="122">
        <v>41000</v>
      </c>
      <c r="C9" s="122">
        <f t="shared" si="7"/>
        <v>50</v>
      </c>
      <c r="D9" s="170">
        <v>273.129749308653</v>
      </c>
      <c r="E9" s="130">
        <v>7</v>
      </c>
      <c r="F9" s="130">
        <v>121.68273165737</v>
      </c>
      <c r="G9" s="130">
        <v>0</v>
      </c>
      <c r="H9" s="130">
        <v>0</v>
      </c>
      <c r="I9" s="171">
        <v>0</v>
      </c>
      <c r="J9" s="11">
        <f t="shared" si="0"/>
        <v>512.13113145854345</v>
      </c>
      <c r="K9" s="11">
        <f t="shared" si="1"/>
        <v>12.962962962962964</v>
      </c>
      <c r="L9" s="11">
        <f t="shared" si="2"/>
        <v>234.7492235069333</v>
      </c>
      <c r="M9" s="10">
        <f t="shared" si="3"/>
        <v>0</v>
      </c>
      <c r="N9" s="11">
        <f t="shared" si="4"/>
        <v>0</v>
      </c>
      <c r="O9" s="11">
        <f t="shared" si="5"/>
        <v>0</v>
      </c>
      <c r="P9" s="173">
        <f>J9*P5+P8</f>
        <v>1004.3978286302963</v>
      </c>
      <c r="Q9" s="134">
        <f t="shared" si="8"/>
        <v>619.23827741147443</v>
      </c>
      <c r="R9" s="10">
        <f t="shared" si="6"/>
        <v>0</v>
      </c>
      <c r="S9" s="11">
        <f>N9*S5+S8</f>
        <v>0</v>
      </c>
      <c r="T9" s="11">
        <f>O9*T5+T8</f>
        <v>0</v>
      </c>
      <c r="U9" s="143">
        <f t="shared" si="9"/>
        <v>359.23362529289579</v>
      </c>
      <c r="V9" s="135"/>
    </row>
    <row r="10" spans="1:33" ht="12.75" customHeight="1" x14ac:dyDescent="0.2">
      <c r="A10" s="142" t="s">
        <v>129</v>
      </c>
      <c r="B10" s="122">
        <v>41050</v>
      </c>
      <c r="C10" s="122">
        <f t="shared" ref="C10:C18" si="10">B10-B9</f>
        <v>50</v>
      </c>
      <c r="D10" s="170">
        <v>289.262856538287</v>
      </c>
      <c r="E10" s="130">
        <v>7</v>
      </c>
      <c r="F10" s="130">
        <v>90.960604811834799</v>
      </c>
      <c r="G10" s="130">
        <v>0</v>
      </c>
      <c r="H10" s="130">
        <v>0</v>
      </c>
      <c r="I10" s="171">
        <v>0</v>
      </c>
      <c r="J10" s="11">
        <f t="shared" si="0"/>
        <v>520.73389430272221</v>
      </c>
      <c r="K10" s="11">
        <f t="shared" si="1"/>
        <v>12.962962962962964</v>
      </c>
      <c r="L10" s="11">
        <f t="shared" si="2"/>
        <v>196.89197821222666</v>
      </c>
      <c r="M10" s="10">
        <f t="shared" si="3"/>
        <v>0</v>
      </c>
      <c r="N10" s="11">
        <f t="shared" si="4"/>
        <v>0</v>
      </c>
      <c r="O10" s="11">
        <f t="shared" si="5"/>
        <v>0</v>
      </c>
      <c r="P10" s="173">
        <f>J10*P5+P9</f>
        <v>1525.1317229330184</v>
      </c>
      <c r="Q10" s="134">
        <f t="shared" si="8"/>
        <v>865.35325017675768</v>
      </c>
      <c r="R10" s="10">
        <f t="shared" si="6"/>
        <v>0</v>
      </c>
      <c r="S10" s="11">
        <f>N10*S5+S9</f>
        <v>0</v>
      </c>
      <c r="T10" s="11">
        <f>O10*T5+T9</f>
        <v>0</v>
      </c>
      <c r="U10" s="143">
        <f t="shared" si="9"/>
        <v>620.8895838673717</v>
      </c>
      <c r="V10" s="135"/>
    </row>
    <row r="11" spans="1:33" ht="12.75" customHeight="1" thickBot="1" x14ac:dyDescent="0.25">
      <c r="A11" s="144" t="s">
        <v>130</v>
      </c>
      <c r="B11" s="145">
        <v>41100</v>
      </c>
      <c r="C11" s="145">
        <f t="shared" si="10"/>
        <v>50</v>
      </c>
      <c r="D11" s="155">
        <v>303.47306624107301</v>
      </c>
      <c r="E11" s="146">
        <v>7</v>
      </c>
      <c r="F11" s="146">
        <v>74.303449581163505</v>
      </c>
      <c r="G11" s="146">
        <v>0</v>
      </c>
      <c r="H11" s="146">
        <v>0</v>
      </c>
      <c r="I11" s="156">
        <v>0</v>
      </c>
      <c r="J11" s="147">
        <f t="shared" si="0"/>
        <v>548.82955812903697</v>
      </c>
      <c r="K11" s="147">
        <f t="shared" si="1"/>
        <v>12.962962962962964</v>
      </c>
      <c r="L11" s="147">
        <f t="shared" si="2"/>
        <v>153.02227258610952</v>
      </c>
      <c r="M11" s="148">
        <f t="shared" si="3"/>
        <v>0</v>
      </c>
      <c r="N11" s="147">
        <f t="shared" si="4"/>
        <v>0</v>
      </c>
      <c r="O11" s="147">
        <f t="shared" si="5"/>
        <v>0</v>
      </c>
      <c r="P11" s="159">
        <f>J11*P5+P10</f>
        <v>2073.9612810620556</v>
      </c>
      <c r="Q11" s="149">
        <f t="shared" si="8"/>
        <v>1056.6310909093945</v>
      </c>
      <c r="R11" s="148">
        <f t="shared" si="6"/>
        <v>0</v>
      </c>
      <c r="S11" s="147">
        <f>N11*S5+S10</f>
        <v>0</v>
      </c>
      <c r="T11" s="147">
        <f>O11*T5+T10</f>
        <v>0</v>
      </c>
      <c r="U11" s="150">
        <f t="shared" si="9"/>
        <v>965.4783383008089</v>
      </c>
      <c r="V11" s="135"/>
    </row>
    <row r="12" spans="1:33" ht="12.75" customHeight="1" thickBot="1" x14ac:dyDescent="0.25">
      <c r="A12" s="142" t="s">
        <v>131</v>
      </c>
      <c r="B12" s="122">
        <v>41150</v>
      </c>
      <c r="C12" s="122">
        <f t="shared" si="10"/>
        <v>50</v>
      </c>
      <c r="D12" s="170">
        <v>283.70359569704999</v>
      </c>
      <c r="E12" s="130">
        <v>7</v>
      </c>
      <c r="F12" s="130">
        <v>62.5269906563123</v>
      </c>
      <c r="G12" s="130">
        <v>0</v>
      </c>
      <c r="H12" s="130">
        <v>0</v>
      </c>
      <c r="I12" s="171">
        <v>0</v>
      </c>
      <c r="J12" s="11">
        <f t="shared" si="0"/>
        <v>543.68209438715098</v>
      </c>
      <c r="K12" s="11">
        <f t="shared" si="1"/>
        <v>12.962962962962964</v>
      </c>
      <c r="L12" s="11">
        <f t="shared" si="2"/>
        <v>126.69485207173686</v>
      </c>
      <c r="M12" s="10">
        <f t="shared" si="3"/>
        <v>0</v>
      </c>
      <c r="N12" s="11">
        <f t="shared" si="4"/>
        <v>0</v>
      </c>
      <c r="O12" s="11">
        <f t="shared" si="5"/>
        <v>0</v>
      </c>
      <c r="P12" s="173">
        <f>J12*P5+P11</f>
        <v>2617.6433754492064</v>
      </c>
      <c r="Q12" s="134">
        <f t="shared" si="8"/>
        <v>1214.9996559990657</v>
      </c>
      <c r="R12" s="10">
        <f t="shared" si="6"/>
        <v>0</v>
      </c>
      <c r="S12" s="11">
        <f>N12*S5+S11</f>
        <v>0</v>
      </c>
      <c r="T12" s="11">
        <f>O12*T5+T11</f>
        <v>0</v>
      </c>
      <c r="U12" s="143">
        <f t="shared" si="9"/>
        <v>1337.8289046353259</v>
      </c>
      <c r="V12" s="135"/>
    </row>
    <row r="13" spans="1:33" ht="12.75" customHeight="1" thickBot="1" x14ac:dyDescent="0.25">
      <c r="A13" s="142" t="s">
        <v>132</v>
      </c>
      <c r="B13" s="122">
        <v>41200</v>
      </c>
      <c r="C13" s="122">
        <f t="shared" si="10"/>
        <v>50</v>
      </c>
      <c r="D13" s="170">
        <v>292.22006388970698</v>
      </c>
      <c r="E13" s="130">
        <v>12</v>
      </c>
      <c r="F13" s="130">
        <v>64.345892415069102</v>
      </c>
      <c r="G13" s="130">
        <v>0</v>
      </c>
      <c r="H13" s="130">
        <v>0</v>
      </c>
      <c r="I13" s="171">
        <v>0</v>
      </c>
      <c r="J13" s="11">
        <f t="shared" si="0"/>
        <v>533.26264776551568</v>
      </c>
      <c r="K13" s="11">
        <f t="shared" si="1"/>
        <v>17.592592592592592</v>
      </c>
      <c r="L13" s="11">
        <f t="shared" si="2"/>
        <v>117.47489173276055</v>
      </c>
      <c r="M13" s="10">
        <f t="shared" si="3"/>
        <v>0</v>
      </c>
      <c r="N13" s="11">
        <f t="shared" si="4"/>
        <v>0</v>
      </c>
      <c r="O13" s="11">
        <f t="shared" si="5"/>
        <v>0</v>
      </c>
      <c r="P13" s="173">
        <f>J13*P5+P12</f>
        <v>3150.9060232147222</v>
      </c>
      <c r="Q13" s="134">
        <f t="shared" si="8"/>
        <v>1361.8432706650165</v>
      </c>
      <c r="R13" s="10">
        <f t="shared" si="6"/>
        <v>0</v>
      </c>
      <c r="S13" s="11">
        <f>N13*S5+S12</f>
        <v>0</v>
      </c>
      <c r="T13" s="11">
        <f>O13*T5+T12</f>
        <v>0</v>
      </c>
      <c r="U13" s="143">
        <f t="shared" si="9"/>
        <v>1706.6553451422983</v>
      </c>
      <c r="V13" s="135"/>
      <c r="W13" s="17" t="s">
        <v>36</v>
      </c>
      <c r="X13" s="18"/>
      <c r="Y13" s="19"/>
    </row>
    <row r="14" spans="1:33" ht="12.75" customHeight="1" x14ac:dyDescent="0.2">
      <c r="A14" s="142" t="s">
        <v>133</v>
      </c>
      <c r="B14" s="122">
        <v>41250</v>
      </c>
      <c r="C14" s="122">
        <f t="shared" si="10"/>
        <v>50</v>
      </c>
      <c r="D14" s="170">
        <v>275.43201559031502</v>
      </c>
      <c r="E14" s="130">
        <v>12</v>
      </c>
      <c r="F14" s="130">
        <v>68.155330997058599</v>
      </c>
      <c r="G14" s="130">
        <v>0</v>
      </c>
      <c r="H14" s="130">
        <v>0</v>
      </c>
      <c r="I14" s="171">
        <v>0</v>
      </c>
      <c r="J14" s="11">
        <f t="shared" si="0"/>
        <v>525.60377729631659</v>
      </c>
      <c r="K14" s="11">
        <f t="shared" si="1"/>
        <v>22.222222222222221</v>
      </c>
      <c r="L14" s="11">
        <f t="shared" si="2"/>
        <v>122.68631797419231</v>
      </c>
      <c r="M14" s="10">
        <f t="shared" si="3"/>
        <v>0</v>
      </c>
      <c r="N14" s="11">
        <f t="shared" si="4"/>
        <v>0</v>
      </c>
      <c r="O14" s="11">
        <f t="shared" si="5"/>
        <v>0</v>
      </c>
      <c r="P14" s="173">
        <f>J14*P5+P13</f>
        <v>3676.5098005110385</v>
      </c>
      <c r="Q14" s="134">
        <f t="shared" si="8"/>
        <v>1515.2011681327567</v>
      </c>
      <c r="R14" s="10">
        <f t="shared" si="6"/>
        <v>0</v>
      </c>
      <c r="S14" s="11">
        <f>N14*S5+S13</f>
        <v>0</v>
      </c>
      <c r="T14" s="11">
        <f>O14*T5+T13</f>
        <v>0</v>
      </c>
      <c r="U14" s="143">
        <f t="shared" si="9"/>
        <v>2056.6790027486522</v>
      </c>
      <c r="V14" s="135"/>
      <c r="W14" s="17" t="s">
        <v>37</v>
      </c>
      <c r="X14" s="20" t="s">
        <v>38</v>
      </c>
      <c r="Y14" s="20"/>
    </row>
    <row r="15" spans="1:33" ht="12.75" customHeight="1" x14ac:dyDescent="0.2">
      <c r="A15" s="142" t="s">
        <v>134</v>
      </c>
      <c r="B15" s="122">
        <v>41300</v>
      </c>
      <c r="C15" s="122">
        <f t="shared" si="10"/>
        <v>50</v>
      </c>
      <c r="D15" s="170">
        <v>277.69254649355202</v>
      </c>
      <c r="E15" s="130">
        <v>12</v>
      </c>
      <c r="F15" s="130">
        <v>67.244629130206704</v>
      </c>
      <c r="G15" s="130">
        <v>0</v>
      </c>
      <c r="H15" s="130">
        <v>0</v>
      </c>
      <c r="I15" s="171">
        <v>0</v>
      </c>
      <c r="J15" s="11">
        <f t="shared" si="0"/>
        <v>512.15237229987679</v>
      </c>
      <c r="K15" s="11">
        <f t="shared" si="1"/>
        <v>22.222222222222221</v>
      </c>
      <c r="L15" s="11">
        <f t="shared" si="2"/>
        <v>125.37033345117158</v>
      </c>
      <c r="M15" s="10">
        <f t="shared" si="3"/>
        <v>0</v>
      </c>
      <c r="N15" s="11">
        <f t="shared" si="4"/>
        <v>0</v>
      </c>
      <c r="O15" s="11">
        <f t="shared" si="5"/>
        <v>0</v>
      </c>
      <c r="P15" s="173">
        <f>J15*P5+P14</f>
        <v>4188.6621728109149</v>
      </c>
      <c r="Q15" s="134">
        <f t="shared" si="8"/>
        <v>1671.9140849467212</v>
      </c>
      <c r="R15" s="10">
        <f t="shared" si="6"/>
        <v>0</v>
      </c>
      <c r="S15" s="11">
        <f>N15*S5+S14</f>
        <v>0</v>
      </c>
      <c r="T15" s="11">
        <f>O15*T5+T14</f>
        <v>0</v>
      </c>
      <c r="U15" s="143">
        <f t="shared" si="9"/>
        <v>2389.8962360123423</v>
      </c>
      <c r="V15" s="135"/>
      <c r="W15" s="21" t="s">
        <v>39</v>
      </c>
      <c r="X15" s="22" t="s">
        <v>40</v>
      </c>
      <c r="Y15" s="22"/>
    </row>
    <row r="16" spans="1:33" ht="12.75" customHeight="1" thickBot="1" x14ac:dyDescent="0.25">
      <c r="A16" s="144" t="s">
        <v>135</v>
      </c>
      <c r="B16" s="145">
        <v>41350</v>
      </c>
      <c r="C16" s="145">
        <f t="shared" si="10"/>
        <v>50</v>
      </c>
      <c r="D16" s="155">
        <v>299.18982378061497</v>
      </c>
      <c r="E16" s="146">
        <v>12</v>
      </c>
      <c r="F16" s="146">
        <v>60.444062456839703</v>
      </c>
      <c r="G16" s="146">
        <v>0</v>
      </c>
      <c r="H16" s="146">
        <v>0</v>
      </c>
      <c r="I16" s="156">
        <v>0</v>
      </c>
      <c r="J16" s="147">
        <f t="shared" si="0"/>
        <v>534.15034284645094</v>
      </c>
      <c r="K16" s="147">
        <f t="shared" si="1"/>
        <v>22.222222222222221</v>
      </c>
      <c r="L16" s="147">
        <f t="shared" si="2"/>
        <v>118.23026998800594</v>
      </c>
      <c r="M16" s="148">
        <f t="shared" si="3"/>
        <v>0</v>
      </c>
      <c r="N16" s="147">
        <f t="shared" si="4"/>
        <v>0</v>
      </c>
      <c r="O16" s="147">
        <f t="shared" si="5"/>
        <v>0</v>
      </c>
      <c r="P16" s="159">
        <f>J16*P5+P15</f>
        <v>4722.812515657366</v>
      </c>
      <c r="Q16" s="149">
        <f t="shared" si="8"/>
        <v>1819.7019224317287</v>
      </c>
      <c r="R16" s="148">
        <f t="shared" si="6"/>
        <v>0</v>
      </c>
      <c r="S16" s="147">
        <f>N16*S5+S15</f>
        <v>0</v>
      </c>
      <c r="T16" s="147">
        <f>O16*T5+T15</f>
        <v>0</v>
      </c>
      <c r="U16" s="150">
        <f t="shared" si="9"/>
        <v>2754.0365191515639</v>
      </c>
      <c r="V16" s="135"/>
      <c r="W16" s="21" t="s">
        <v>41</v>
      </c>
      <c r="X16" s="22" t="s">
        <v>42</v>
      </c>
      <c r="Y16" s="22"/>
    </row>
    <row r="17" spans="1:25" ht="12.75" customHeight="1" x14ac:dyDescent="0.2">
      <c r="A17" s="142" t="s">
        <v>136</v>
      </c>
      <c r="B17" s="122">
        <v>41400</v>
      </c>
      <c r="C17" s="122">
        <f t="shared" si="10"/>
        <v>50</v>
      </c>
      <c r="D17" s="170">
        <v>355.423761332276</v>
      </c>
      <c r="E17" s="130">
        <v>12</v>
      </c>
      <c r="F17" s="130">
        <v>43.496521038429798</v>
      </c>
      <c r="G17" s="130">
        <v>0</v>
      </c>
      <c r="H17" s="130">
        <v>0</v>
      </c>
      <c r="I17" s="171">
        <v>0</v>
      </c>
      <c r="J17" s="11">
        <f t="shared" si="0"/>
        <v>606.12368991934352</v>
      </c>
      <c r="K17" s="11">
        <f t="shared" si="1"/>
        <v>22.222222222222221</v>
      </c>
      <c r="L17" s="11">
        <f t="shared" si="2"/>
        <v>96.241281014138423</v>
      </c>
      <c r="M17" s="10">
        <f t="shared" si="3"/>
        <v>0</v>
      </c>
      <c r="N17" s="11">
        <f t="shared" si="4"/>
        <v>0</v>
      </c>
      <c r="O17" s="11">
        <f t="shared" si="5"/>
        <v>0</v>
      </c>
      <c r="P17" s="173">
        <f>J17*P5+P16</f>
        <v>5328.9362055767097</v>
      </c>
      <c r="Q17" s="134">
        <f t="shared" si="8"/>
        <v>1940.0035236994017</v>
      </c>
      <c r="R17" s="10">
        <f t="shared" si="6"/>
        <v>0</v>
      </c>
      <c r="S17" s="11">
        <f>N17*S5+S16</f>
        <v>0</v>
      </c>
      <c r="T17" s="11">
        <f>O17*T5+T16</f>
        <v>0</v>
      </c>
      <c r="U17" s="143">
        <f t="shared" si="9"/>
        <v>3217.6363855810123</v>
      </c>
      <c r="V17" s="135"/>
      <c r="W17" s="21" t="s">
        <v>43</v>
      </c>
      <c r="X17" s="22" t="s">
        <v>44</v>
      </c>
      <c r="Y17" s="22" t="s">
        <v>45</v>
      </c>
    </row>
    <row r="18" spans="1:25" ht="12.75" customHeight="1" thickBot="1" x14ac:dyDescent="0.25">
      <c r="A18" s="144" t="s">
        <v>137</v>
      </c>
      <c r="B18" s="145">
        <v>41442</v>
      </c>
      <c r="C18" s="145">
        <f t="shared" si="10"/>
        <v>42</v>
      </c>
      <c r="D18" s="155">
        <v>401.40711851426101</v>
      </c>
      <c r="E18" s="146">
        <v>12</v>
      </c>
      <c r="F18" s="146">
        <v>33.010234364825898</v>
      </c>
      <c r="G18" s="146">
        <v>0</v>
      </c>
      <c r="H18" s="146">
        <v>0</v>
      </c>
      <c r="I18" s="156">
        <v>0</v>
      </c>
      <c r="J18" s="147">
        <f t="shared" si="0"/>
        <v>588.64623988064</v>
      </c>
      <c r="K18" s="147">
        <f t="shared" si="1"/>
        <v>18.666666666666668</v>
      </c>
      <c r="L18" s="147">
        <f t="shared" si="2"/>
        <v>59.505254202532207</v>
      </c>
      <c r="M18" s="148">
        <f t="shared" si="3"/>
        <v>0</v>
      </c>
      <c r="N18" s="147">
        <f t="shared" si="4"/>
        <v>0</v>
      </c>
      <c r="O18" s="147">
        <f t="shared" si="5"/>
        <v>0</v>
      </c>
      <c r="P18" s="159">
        <f>J18*P5+P17</f>
        <v>5917.5824454573494</v>
      </c>
      <c r="Q18" s="149">
        <f t="shared" si="8"/>
        <v>2014.3850914525669</v>
      </c>
      <c r="R18" s="148">
        <f t="shared" si="6"/>
        <v>0</v>
      </c>
      <c r="S18" s="147">
        <f>N18*S5+S17</f>
        <v>0</v>
      </c>
      <c r="T18" s="147">
        <f>O18*T5+T17</f>
        <v>0</v>
      </c>
      <c r="U18" s="150">
        <f t="shared" si="9"/>
        <v>3713.2343910418203</v>
      </c>
      <c r="V18" s="135"/>
      <c r="W18" s="21" t="s">
        <v>46</v>
      </c>
      <c r="X18" s="22" t="s">
        <v>44</v>
      </c>
      <c r="Y18" s="22" t="s">
        <v>47</v>
      </c>
    </row>
    <row r="19" spans="1:25" ht="12.75" customHeight="1" x14ac:dyDescent="0.2">
      <c r="A19" s="12"/>
      <c r="B19" s="12"/>
      <c r="C19" s="12"/>
      <c r="D19" s="12"/>
      <c r="E19" s="133"/>
      <c r="F19" s="133"/>
      <c r="G19" s="133"/>
      <c r="H19" s="133"/>
      <c r="I19" s="133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48</v>
      </c>
      <c r="X19" s="24" t="s">
        <v>49</v>
      </c>
      <c r="Y19" s="24" t="s">
        <v>50</v>
      </c>
    </row>
    <row r="20" spans="1:25" ht="12.75" customHeight="1" x14ac:dyDescent="0.2">
      <c r="A20" s="12"/>
      <c r="B20" s="12"/>
      <c r="C20" s="12"/>
      <c r="D20" s="12"/>
      <c r="E20" s="12"/>
      <c r="F20" s="12"/>
      <c r="G20" s="12"/>
      <c r="H20" s="12" t="s">
        <v>161</v>
      </c>
      <c r="I20" s="12"/>
      <c r="J20" s="13">
        <f>SUM(J7:J19)</f>
        <v>5917.5824454573494</v>
      </c>
      <c r="K20" s="13">
        <f t="shared" ref="K20:O20" si="11">SUM(K7:K19)</f>
        <v>189.96296296296299</v>
      </c>
      <c r="L20" s="13">
        <f t="shared" si="11"/>
        <v>1611.5080731620533</v>
      </c>
      <c r="M20" s="13">
        <f t="shared" si="11"/>
        <v>0</v>
      </c>
      <c r="N20" s="13">
        <f t="shared" si="11"/>
        <v>0</v>
      </c>
      <c r="O20" s="13">
        <f t="shared" si="11"/>
        <v>0</v>
      </c>
      <c r="P20" s="13"/>
      <c r="Q20" s="13"/>
      <c r="R20" s="13"/>
      <c r="S20" s="13"/>
      <c r="W20" s="23" t="s">
        <v>51</v>
      </c>
      <c r="X20" s="24" t="s">
        <v>52</v>
      </c>
      <c r="Y20" s="24" t="s">
        <v>53</v>
      </c>
    </row>
    <row r="21" spans="1:25" ht="12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105</v>
      </c>
      <c r="Y21" s="24" t="s">
        <v>56</v>
      </c>
    </row>
    <row r="22" spans="1:25" ht="12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3" t="s">
        <v>54</v>
      </c>
      <c r="X22" s="24" t="s">
        <v>106</v>
      </c>
      <c r="Y22" s="24" t="s">
        <v>58</v>
      </c>
    </row>
    <row r="23" spans="1:25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23" t="s">
        <v>54</v>
      </c>
      <c r="X23" s="24" t="s">
        <v>107</v>
      </c>
      <c r="Y23" s="24" t="s">
        <v>62</v>
      </c>
    </row>
    <row r="24" spans="1:25" ht="12.75" customHeight="1" thickBo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25" t="s">
        <v>54</v>
      </c>
      <c r="X24" s="26" t="s">
        <v>108</v>
      </c>
      <c r="Y24" s="26" t="s">
        <v>60</v>
      </c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W29" s="16"/>
      <c r="X29" s="16"/>
      <c r="Y29" s="16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W30" s="16"/>
      <c r="X30" s="16"/>
      <c r="Y30" s="16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>
        <f>+J20-K20-Q18</f>
        <v>3713.2343910418199</v>
      </c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5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25" ht="12.75" customHeight="1" thickBo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17" t="s">
        <v>36</v>
      </c>
      <c r="X603" s="18"/>
      <c r="Y603" s="19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17" t="s">
        <v>37</v>
      </c>
      <c r="X604" s="20" t="s">
        <v>38</v>
      </c>
      <c r="Y604" s="20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39</v>
      </c>
      <c r="X605" s="22" t="s">
        <v>40</v>
      </c>
      <c r="Y605" s="22"/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41</v>
      </c>
      <c r="X606" s="22" t="s">
        <v>42</v>
      </c>
      <c r="Y606" s="22"/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1" t="s">
        <v>43</v>
      </c>
      <c r="X607" s="22" t="s">
        <v>44</v>
      </c>
      <c r="Y607" s="22" t="s">
        <v>45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1" t="s">
        <v>46</v>
      </c>
      <c r="X608" s="22" t="s">
        <v>44</v>
      </c>
      <c r="Y608" s="22" t="s">
        <v>47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48</v>
      </c>
      <c r="X609" s="24" t="s">
        <v>49</v>
      </c>
      <c r="Y609" s="24" t="s">
        <v>50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51</v>
      </c>
      <c r="X610" s="24" t="s">
        <v>52</v>
      </c>
      <c r="Y610" s="24" t="s">
        <v>53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55</v>
      </c>
      <c r="Y611" s="24" t="s">
        <v>56</v>
      </c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3" t="s">
        <v>54</v>
      </c>
      <c r="X612" s="24" t="s">
        <v>57</v>
      </c>
      <c r="Y612" s="24" t="s">
        <v>58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W613" s="23" t="s">
        <v>54</v>
      </c>
      <c r="X613" s="24" t="s">
        <v>59</v>
      </c>
      <c r="Y613" s="24" t="s">
        <v>60</v>
      </c>
    </row>
    <row r="614" spans="1:25" ht="12.75" customHeight="1" thickBo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W614" s="25" t="s">
        <v>54</v>
      </c>
      <c r="X614" s="26" t="s">
        <v>61</v>
      </c>
      <c r="Y614" s="26" t="s">
        <v>62</v>
      </c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</row>
    <row r="1905" spans="1: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</row>
    <row r="1906" spans="1: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</row>
    <row r="1907" spans="1: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</row>
    <row r="1908" spans="1: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</row>
    <row r="1909" spans="1: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</sheetData>
  <pageMargins left="0.7" right="0.7" top="0.75" bottom="0.75" header="0.3" footer="0.3"/>
  <pageSetup paperSize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CFA8-F2C4-49DE-A3C0-9BF2647FFCDC}">
  <dimension ref="A1:AK4091"/>
  <sheetViews>
    <sheetView workbookViewId="0">
      <selection activeCell="G41" sqref="G41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9.7109375" style="14" customWidth="1"/>
    <col min="5" max="5" width="10.140625" style="14" bestFit="1" customWidth="1"/>
    <col min="6" max="11" width="9.7109375" style="14" customWidth="1"/>
    <col min="12" max="12" width="10.7109375" style="14" bestFit="1" customWidth="1"/>
    <col min="13" max="18" width="9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.28515625" style="14" customWidth="1"/>
    <col min="24" max="24" width="16.2851562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26.28515625" style="7"/>
    <col min="29" max="29" width="25.85546875" style="7" bestFit="1" customWidth="1"/>
    <col min="30" max="37" width="26.28515625" style="7"/>
    <col min="38" max="16384" width="26.28515625" style="5"/>
  </cols>
  <sheetData>
    <row r="1" spans="1:37" ht="12.75" customHeight="1" thickBot="1" x14ac:dyDescent="0.25">
      <c r="A1" s="120" t="s">
        <v>154</v>
      </c>
    </row>
    <row r="2" spans="1:37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ht="12.75" customHeight="1" x14ac:dyDescent="0.2">
      <c r="A3" s="92"/>
      <c r="B3" s="92"/>
      <c r="C3" s="92"/>
      <c r="D3" s="93"/>
      <c r="E3" s="125" t="s">
        <v>138</v>
      </c>
      <c r="F3" s="94"/>
      <c r="G3" s="125" t="s">
        <v>141</v>
      </c>
      <c r="H3" s="125" t="s">
        <v>142</v>
      </c>
      <c r="I3" s="125" t="s">
        <v>143</v>
      </c>
      <c r="J3" s="95"/>
      <c r="K3" s="96"/>
      <c r="L3" s="97" t="s">
        <v>138</v>
      </c>
      <c r="M3" s="97"/>
      <c r="N3" s="97" t="s">
        <v>141</v>
      </c>
      <c r="O3" s="97" t="s">
        <v>142</v>
      </c>
      <c r="P3" s="97" t="s">
        <v>143</v>
      </c>
      <c r="Q3" s="98"/>
      <c r="R3" s="93"/>
      <c r="S3" s="94" t="s">
        <v>67</v>
      </c>
      <c r="T3" s="125" t="s">
        <v>147</v>
      </c>
      <c r="U3" s="125" t="s">
        <v>148</v>
      </c>
      <c r="V3" s="125" t="s">
        <v>149</v>
      </c>
      <c r="W3" s="95" t="s">
        <v>67</v>
      </c>
      <c r="X3" s="127" t="s">
        <v>152</v>
      </c>
      <c r="Y3" s="111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ht="12.75" customHeight="1" x14ac:dyDescent="0.2">
      <c r="A4" s="92"/>
      <c r="B4" s="92"/>
      <c r="C4" s="92"/>
      <c r="D4" s="93" t="s">
        <v>17</v>
      </c>
      <c r="E4" s="125" t="s">
        <v>139</v>
      </c>
      <c r="F4" s="94" t="s">
        <v>19</v>
      </c>
      <c r="G4" s="125" t="s">
        <v>22</v>
      </c>
      <c r="H4" s="125" t="s">
        <v>144</v>
      </c>
      <c r="I4" s="125" t="s">
        <v>145</v>
      </c>
      <c r="J4" s="95" t="s">
        <v>22</v>
      </c>
      <c r="K4" s="93" t="s">
        <v>17</v>
      </c>
      <c r="L4" s="125" t="s">
        <v>146</v>
      </c>
      <c r="M4" s="94" t="s">
        <v>19</v>
      </c>
      <c r="N4" s="125" t="s">
        <v>22</v>
      </c>
      <c r="O4" s="125" t="s">
        <v>144</v>
      </c>
      <c r="P4" s="125" t="s">
        <v>145</v>
      </c>
      <c r="Q4" s="95" t="s">
        <v>22</v>
      </c>
      <c r="R4" s="93" t="s">
        <v>17</v>
      </c>
      <c r="S4" s="94" t="s">
        <v>19</v>
      </c>
      <c r="T4" s="125" t="s">
        <v>70</v>
      </c>
      <c r="U4" s="125" t="s">
        <v>150</v>
      </c>
      <c r="V4" s="125" t="s">
        <v>151</v>
      </c>
      <c r="W4" s="95" t="s">
        <v>70</v>
      </c>
      <c r="X4" s="128" t="s">
        <v>153</v>
      </c>
      <c r="Y4" s="111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140</v>
      </c>
      <c r="F5" s="102"/>
      <c r="G5" s="126"/>
      <c r="H5" s="125" t="s">
        <v>140</v>
      </c>
      <c r="I5" s="126"/>
      <c r="J5" s="103"/>
      <c r="K5" s="93"/>
      <c r="L5" s="125" t="s">
        <v>140</v>
      </c>
      <c r="M5" s="102"/>
      <c r="N5" s="126"/>
      <c r="O5" s="125" t="s">
        <v>140</v>
      </c>
      <c r="P5" s="126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ht="12.75" customHeight="1" x14ac:dyDescent="0.2">
      <c r="A7" s="8" t="s">
        <v>109</v>
      </c>
      <c r="B7" s="121">
        <v>40055.000000396598</v>
      </c>
      <c r="C7" s="121">
        <v>0</v>
      </c>
      <c r="D7" s="121">
        <v>0</v>
      </c>
      <c r="E7" s="129">
        <v>0</v>
      </c>
      <c r="F7" s="121">
        <v>4067.6390112054801</v>
      </c>
      <c r="G7" s="129">
        <v>154</v>
      </c>
      <c r="H7" s="129">
        <v>152</v>
      </c>
      <c r="I7" s="129">
        <v>148</v>
      </c>
      <c r="J7" s="129">
        <v>76</v>
      </c>
      <c r="K7" s="10">
        <v>0</v>
      </c>
      <c r="L7" s="10">
        <v>0</v>
      </c>
      <c r="M7" s="10">
        <v>0</v>
      </c>
      <c r="N7" s="10">
        <v>0</v>
      </c>
      <c r="O7" s="134">
        <v>0</v>
      </c>
      <c r="P7" s="10">
        <v>0</v>
      </c>
      <c r="Q7" s="10">
        <v>0</v>
      </c>
      <c r="R7" s="10">
        <v>0</v>
      </c>
      <c r="S7" s="134">
        <v>0</v>
      </c>
      <c r="T7" s="10">
        <v>0</v>
      </c>
      <c r="U7" s="10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</row>
    <row r="8" spans="1:37" ht="12.75" customHeight="1" x14ac:dyDescent="0.2">
      <c r="A8" s="8" t="s">
        <v>110</v>
      </c>
      <c r="B8" s="121">
        <v>40100</v>
      </c>
      <c r="C8" s="121">
        <f t="shared" ref="C8:C35" si="0">B8-B7</f>
        <v>44.999999603402102</v>
      </c>
      <c r="D8" s="121">
        <v>1.5458688721992099E-5</v>
      </c>
      <c r="E8" s="129">
        <v>0</v>
      </c>
      <c r="F8" s="129">
        <v>3329.1997191022101</v>
      </c>
      <c r="G8" s="129">
        <v>105</v>
      </c>
      <c r="H8" s="129">
        <v>152</v>
      </c>
      <c r="I8" s="129">
        <v>148</v>
      </c>
      <c r="J8" s="129">
        <v>76</v>
      </c>
      <c r="K8" s="10">
        <f t="shared" ref="K8:K35" si="1">AVERAGE(D7:D8)*(C8)/27</f>
        <v>1.2882240488125204E-5</v>
      </c>
      <c r="L8" s="10">
        <f t="shared" ref="L8:L35" si="2">AVERAGE(E7:E8)*(C8)/27</f>
        <v>0</v>
      </c>
      <c r="M8" s="10">
        <f t="shared" ref="M8:M35" si="3">AVERAGE(F7:F8)*(C8)/27</f>
        <v>6164.0322209310252</v>
      </c>
      <c r="N8" s="10">
        <f t="shared" ref="N8:N35" si="4">AVERAGE(G7:G8)*(C8)/27</f>
        <v>215.83333143113231</v>
      </c>
      <c r="O8" s="10">
        <f>AVERAGE(H7:H8)*(C8)/27</f>
        <v>253.33333110063407</v>
      </c>
      <c r="P8" s="10">
        <f t="shared" ref="P8:P35" si="5">AVERAGE(I7:I8)*(C8)/27</f>
        <v>246.66666449272265</v>
      </c>
      <c r="Q8" s="10">
        <f t="shared" ref="Q8:Q35" si="6">AVERAGE(J7:J8)*(C8)/27</f>
        <v>126.66666555031703</v>
      </c>
      <c r="R8" s="10">
        <f>K8*R5+R7</f>
        <v>1.2882240488125204E-5</v>
      </c>
      <c r="S8" s="134">
        <f>(M8-(P8*$V$5)-(Q8*$Y$5))*$S$5+S7</f>
        <v>5790.6988908879857</v>
      </c>
      <c r="T8" s="10">
        <f>N8*T5+T7</f>
        <v>215.83333143113231</v>
      </c>
      <c r="U8" s="10">
        <f>O8*$U$5+U7</f>
        <v>253.33333110063407</v>
      </c>
      <c r="V8" s="10">
        <f>P8*V5+V7</f>
        <v>246.66666449272265</v>
      </c>
      <c r="W8" s="10">
        <f>Q8*W5+W7</f>
        <v>126.66666555031703</v>
      </c>
      <c r="X8" s="11">
        <f>N8*X5+X7</f>
        <v>215.83333143113231</v>
      </c>
      <c r="Y8" s="11">
        <f>Q8*Y5+Y7</f>
        <v>126.66666555031703</v>
      </c>
      <c r="Z8" s="135">
        <f>(K8-L8+P8-(M8-(Q8*$Y$5))*$S$5+Z7)</f>
        <v>-5790.6988780057454</v>
      </c>
    </row>
    <row r="9" spans="1:37" ht="12.75" customHeight="1" x14ac:dyDescent="0.2">
      <c r="A9" s="8" t="s">
        <v>111</v>
      </c>
      <c r="B9" s="121">
        <v>40150</v>
      </c>
      <c r="C9" s="121">
        <f t="shared" si="0"/>
        <v>50</v>
      </c>
      <c r="D9" s="121">
        <v>0</v>
      </c>
      <c r="E9" s="129">
        <v>0</v>
      </c>
      <c r="F9" s="121">
        <v>2957.6841737386799</v>
      </c>
      <c r="G9" s="129">
        <v>87</v>
      </c>
      <c r="H9" s="129">
        <v>170</v>
      </c>
      <c r="I9" s="129">
        <v>166</v>
      </c>
      <c r="J9" s="129">
        <v>85</v>
      </c>
      <c r="K9" s="10">
        <f t="shared" si="1"/>
        <v>1.4313600668511204E-5</v>
      </c>
      <c r="L9" s="10">
        <f t="shared" si="2"/>
        <v>0</v>
      </c>
      <c r="M9" s="10">
        <f t="shared" si="3"/>
        <v>5821.1887896674907</v>
      </c>
      <c r="N9" s="10">
        <f t="shared" si="4"/>
        <v>177.77777777777777</v>
      </c>
      <c r="O9" s="10">
        <f t="shared" ref="O9:O35" si="7">AVERAGE(H8:H9)*(C9)/27</f>
        <v>298.14814814814815</v>
      </c>
      <c r="P9" s="10">
        <f t="shared" si="5"/>
        <v>290.74074074074076</v>
      </c>
      <c r="Q9" s="10">
        <f t="shared" si="6"/>
        <v>149.07407407407408</v>
      </c>
      <c r="R9" s="10">
        <f>K9*R5+R8</f>
        <v>2.7195841156636409E-5</v>
      </c>
      <c r="S9" s="134">
        <f t="shared" ref="S9:S35" si="8">(M9-(P9*$V$5)-(Q9*$Y$5))*$S$5+S8</f>
        <v>11172.072865740662</v>
      </c>
      <c r="T9" s="10">
        <f>N9*T5+T8</f>
        <v>393.61110920891008</v>
      </c>
      <c r="U9" s="10">
        <f t="shared" ref="U9:U35" si="9">O9*$U$5+U8</f>
        <v>551.48147924878219</v>
      </c>
      <c r="V9" s="10">
        <f>P9*V5+V8</f>
        <v>537.40740523346335</v>
      </c>
      <c r="W9" s="10">
        <f>Q9*W5+W8</f>
        <v>275.7407396243911</v>
      </c>
      <c r="X9" s="11">
        <f>N9*X5+X8</f>
        <v>393.61110920891008</v>
      </c>
      <c r="Y9" s="11">
        <f>Q9*Y5+Y8</f>
        <v>275.7407396243911</v>
      </c>
      <c r="Z9" s="135">
        <f t="shared" ref="Z9:Z35" si="10">(K9-L9+P9-(M9-(Q9*$Y$5))*$S$5+Z8)</f>
        <v>-11172.07283854482</v>
      </c>
    </row>
    <row r="10" spans="1:37" ht="12.75" customHeight="1" thickBot="1" x14ac:dyDescent="0.25">
      <c r="A10" s="8" t="s">
        <v>112</v>
      </c>
      <c r="B10" s="122">
        <v>40200</v>
      </c>
      <c r="C10" s="122">
        <f t="shared" si="0"/>
        <v>50</v>
      </c>
      <c r="D10" s="122">
        <v>0</v>
      </c>
      <c r="E10" s="130">
        <v>0</v>
      </c>
      <c r="F10" s="122">
        <v>2777.9799182373099</v>
      </c>
      <c r="G10" s="130">
        <v>84</v>
      </c>
      <c r="H10" s="130">
        <v>174</v>
      </c>
      <c r="I10" s="130">
        <v>170</v>
      </c>
      <c r="J10" s="130">
        <v>87</v>
      </c>
      <c r="K10" s="11">
        <f t="shared" si="1"/>
        <v>0</v>
      </c>
      <c r="L10" s="11">
        <f t="shared" si="2"/>
        <v>0</v>
      </c>
      <c r="M10" s="11">
        <f t="shared" si="3"/>
        <v>5310.800085162954</v>
      </c>
      <c r="N10" s="11">
        <f t="shared" si="4"/>
        <v>158.33333333333334</v>
      </c>
      <c r="O10" s="10">
        <f t="shared" si="7"/>
        <v>318.51851851851853</v>
      </c>
      <c r="P10" s="11">
        <f t="shared" si="5"/>
        <v>311.11111111111109</v>
      </c>
      <c r="Q10" s="11">
        <f t="shared" si="6"/>
        <v>159.25925925925927</v>
      </c>
      <c r="R10" s="11">
        <f>K10*R5+R9</f>
        <v>2.7195841156636409E-5</v>
      </c>
      <c r="S10" s="134">
        <f t="shared" si="8"/>
        <v>16012.502580533244</v>
      </c>
      <c r="T10" s="11">
        <f>N10*T5+T9</f>
        <v>551.94444254224345</v>
      </c>
      <c r="U10" s="10">
        <f t="shared" si="9"/>
        <v>869.99999776730078</v>
      </c>
      <c r="V10" s="11">
        <f>P10*V5+V9</f>
        <v>848.51851634457444</v>
      </c>
      <c r="W10" s="11">
        <f>Q10*W5+W9</f>
        <v>434.99999888365039</v>
      </c>
      <c r="X10" s="11">
        <f>N10*X5+X9</f>
        <v>551.94444254224345</v>
      </c>
      <c r="Y10" s="11">
        <f>Q10*Y5+Y9</f>
        <v>434.99999888365039</v>
      </c>
      <c r="Z10" s="135">
        <f t="shared" si="10"/>
        <v>-16012.502553337403</v>
      </c>
    </row>
    <row r="11" spans="1:37" ht="12.75" customHeight="1" thickBot="1" x14ac:dyDescent="0.25">
      <c r="A11" s="12" t="s">
        <v>113</v>
      </c>
      <c r="B11" s="123">
        <v>40250</v>
      </c>
      <c r="C11" s="123">
        <f t="shared" si="0"/>
        <v>50</v>
      </c>
      <c r="D11" s="123">
        <v>18.601031710561099</v>
      </c>
      <c r="E11" s="131">
        <v>7</v>
      </c>
      <c r="F11" s="123">
        <v>2600.6767457629999</v>
      </c>
      <c r="G11" s="131">
        <v>69</v>
      </c>
      <c r="H11" s="131">
        <v>172</v>
      </c>
      <c r="I11" s="131">
        <v>168</v>
      </c>
      <c r="J11" s="131">
        <v>86</v>
      </c>
      <c r="K11" s="13">
        <f t="shared" si="1"/>
        <v>17.223177509778797</v>
      </c>
      <c r="L11" s="13">
        <f t="shared" si="2"/>
        <v>6.4814814814814818</v>
      </c>
      <c r="M11" s="13">
        <f t="shared" si="3"/>
        <v>4980.2376518521387</v>
      </c>
      <c r="N11" s="13">
        <f t="shared" si="4"/>
        <v>141.66666666666666</v>
      </c>
      <c r="O11" s="10">
        <f t="shared" si="7"/>
        <v>320.37037037037038</v>
      </c>
      <c r="P11" s="13">
        <f t="shared" si="5"/>
        <v>312.96296296296299</v>
      </c>
      <c r="Q11" s="13">
        <f t="shared" si="6"/>
        <v>160.18518518518519</v>
      </c>
      <c r="R11" s="13">
        <f>K11*R5+R10</f>
        <v>17.223204705619953</v>
      </c>
      <c r="S11" s="134">
        <f t="shared" si="8"/>
        <v>20519.592084237236</v>
      </c>
      <c r="T11" s="13">
        <f>N11*T5+T10</f>
        <v>693.61110920891008</v>
      </c>
      <c r="U11" s="10">
        <f t="shared" si="9"/>
        <v>1190.3703681376712</v>
      </c>
      <c r="V11" s="13">
        <f>P11*V5+V10</f>
        <v>1161.4814793075375</v>
      </c>
      <c r="W11" s="13">
        <f>Q11*W5+W10</f>
        <v>595.18518406883561</v>
      </c>
      <c r="X11" s="13">
        <f>N11*X5+X10</f>
        <v>693.61110920891008</v>
      </c>
      <c r="Y11" s="13">
        <f>Q11*Y5+Y10</f>
        <v>595.18518406883561</v>
      </c>
      <c r="Z11" s="135">
        <f t="shared" si="10"/>
        <v>-20508.850361013094</v>
      </c>
      <c r="AA11" s="17" t="s">
        <v>36</v>
      </c>
      <c r="AB11" s="18"/>
      <c r="AC11" s="19"/>
    </row>
    <row r="12" spans="1:37" ht="12.75" customHeight="1" x14ac:dyDescent="0.2">
      <c r="A12" s="12" t="s">
        <v>114</v>
      </c>
      <c r="B12" s="123">
        <v>40300</v>
      </c>
      <c r="C12" s="123">
        <f t="shared" si="0"/>
        <v>50</v>
      </c>
      <c r="D12" s="123">
        <v>31.523103720326599</v>
      </c>
      <c r="E12" s="131">
        <v>7</v>
      </c>
      <c r="F12" s="123">
        <v>2325.6731176780299</v>
      </c>
      <c r="G12" s="131">
        <v>78</v>
      </c>
      <c r="H12" s="131">
        <v>162</v>
      </c>
      <c r="I12" s="131">
        <v>158</v>
      </c>
      <c r="J12" s="131">
        <v>81</v>
      </c>
      <c r="K12" s="13">
        <f t="shared" si="1"/>
        <v>46.411236510081203</v>
      </c>
      <c r="L12" s="13">
        <f t="shared" si="2"/>
        <v>12.962962962962964</v>
      </c>
      <c r="M12" s="13">
        <f t="shared" si="3"/>
        <v>4561.4350587416948</v>
      </c>
      <c r="N12" s="13">
        <f t="shared" si="4"/>
        <v>136.11111111111111</v>
      </c>
      <c r="O12" s="10">
        <f t="shared" si="7"/>
        <v>309.25925925925924</v>
      </c>
      <c r="P12" s="13">
        <f t="shared" si="5"/>
        <v>301.85185185185185</v>
      </c>
      <c r="Q12" s="13">
        <f t="shared" si="6"/>
        <v>154.62962962962962</v>
      </c>
      <c r="R12" s="13">
        <f>K12*R5+R11</f>
        <v>63.634441215701159</v>
      </c>
      <c r="S12" s="134">
        <f t="shared" si="8"/>
        <v>24624.54566149745</v>
      </c>
      <c r="T12" s="13">
        <f>N12*T5+T11</f>
        <v>829.72222032002117</v>
      </c>
      <c r="U12" s="10">
        <f t="shared" si="9"/>
        <v>1499.6296273969306</v>
      </c>
      <c r="V12" s="13">
        <f>P12*V5+V11</f>
        <v>1463.3333311593892</v>
      </c>
      <c r="W12" s="13">
        <f>Q12*W5+W11</f>
        <v>749.81481369846529</v>
      </c>
      <c r="X12" s="13">
        <f>N12*X5+X11</f>
        <v>829.72222032002117</v>
      </c>
      <c r="Y12" s="13">
        <f>Q12*Y5+Y11</f>
        <v>749.81481369846529</v>
      </c>
      <c r="Z12" s="135">
        <f t="shared" si="10"/>
        <v>-24580.35566472619</v>
      </c>
      <c r="AA12" s="17" t="s">
        <v>37</v>
      </c>
      <c r="AB12" s="20" t="s">
        <v>38</v>
      </c>
      <c r="AC12" s="20"/>
    </row>
    <row r="13" spans="1:37" ht="12.75" customHeight="1" x14ac:dyDescent="0.2">
      <c r="A13" s="12" t="s">
        <v>115</v>
      </c>
      <c r="B13" s="123">
        <v>40350</v>
      </c>
      <c r="C13" s="123">
        <f t="shared" si="0"/>
        <v>50</v>
      </c>
      <c r="D13" s="123">
        <v>34.903131747421902</v>
      </c>
      <c r="E13" s="131">
        <v>7</v>
      </c>
      <c r="F13" s="132">
        <v>2123.7511333048501</v>
      </c>
      <c r="G13" s="131">
        <v>65</v>
      </c>
      <c r="H13" s="131">
        <v>160</v>
      </c>
      <c r="I13" s="131">
        <v>156</v>
      </c>
      <c r="J13" s="131">
        <v>80</v>
      </c>
      <c r="K13" s="13">
        <f t="shared" si="1"/>
        <v>61.505773581248611</v>
      </c>
      <c r="L13" s="13">
        <f t="shared" si="2"/>
        <v>12.962962962962964</v>
      </c>
      <c r="M13" s="13">
        <f t="shared" si="3"/>
        <v>4119.8372694285927</v>
      </c>
      <c r="N13" s="13">
        <f t="shared" si="4"/>
        <v>132.40740740740742</v>
      </c>
      <c r="O13" s="10">
        <f t="shared" si="7"/>
        <v>298.14814814814815</v>
      </c>
      <c r="P13" s="13">
        <f t="shared" si="5"/>
        <v>290.74074074074076</v>
      </c>
      <c r="Q13" s="13">
        <f t="shared" si="6"/>
        <v>149.07407407407408</v>
      </c>
      <c r="R13" s="13">
        <f>K13*R5+R12</f>
        <v>125.14021479694978</v>
      </c>
      <c r="S13" s="134">
        <f t="shared" si="8"/>
        <v>28304.56811611123</v>
      </c>
      <c r="T13" s="13">
        <f>N13*T5+T12</f>
        <v>962.12962772742856</v>
      </c>
      <c r="U13" s="10">
        <f t="shared" si="9"/>
        <v>1797.7777755450788</v>
      </c>
      <c r="V13" s="13">
        <f>P13*V5+V12</f>
        <v>1754.0740719001301</v>
      </c>
      <c r="W13" s="13">
        <f>Q13*W5+W12</f>
        <v>898.88888777253942</v>
      </c>
      <c r="X13" s="13">
        <f>N13*X5+X12</f>
        <v>962.12962772742856</v>
      </c>
      <c r="Y13" s="13">
        <f>Q13*Y5+Y12</f>
        <v>898.88888777253942</v>
      </c>
      <c r="Z13" s="135">
        <f t="shared" si="10"/>
        <v>-28211.835308721682</v>
      </c>
      <c r="AA13" s="21" t="s">
        <v>39</v>
      </c>
      <c r="AB13" s="22" t="s">
        <v>40</v>
      </c>
      <c r="AC13" s="22"/>
    </row>
    <row r="14" spans="1:37" ht="12.75" customHeight="1" x14ac:dyDescent="0.2">
      <c r="A14" s="12" t="s">
        <v>116</v>
      </c>
      <c r="B14" s="123">
        <v>40400</v>
      </c>
      <c r="C14" s="123">
        <f t="shared" si="0"/>
        <v>50</v>
      </c>
      <c r="D14" s="123">
        <v>46.870793876085401</v>
      </c>
      <c r="E14" s="131">
        <v>7</v>
      </c>
      <c r="F14" s="124">
        <v>1926.6587314743199</v>
      </c>
      <c r="G14" s="131">
        <v>71</v>
      </c>
      <c r="H14" s="131">
        <v>156</v>
      </c>
      <c r="I14" s="131">
        <v>152</v>
      </c>
      <c r="J14" s="131">
        <v>78</v>
      </c>
      <c r="K14" s="13">
        <f t="shared" si="1"/>
        <v>75.716597799543791</v>
      </c>
      <c r="L14" s="13">
        <f t="shared" si="2"/>
        <v>12.962962962962964</v>
      </c>
      <c r="M14" s="13">
        <f t="shared" si="3"/>
        <v>3750.3795044251574</v>
      </c>
      <c r="N14" s="13">
        <f t="shared" si="4"/>
        <v>125.92592592592592</v>
      </c>
      <c r="O14" s="10">
        <f t="shared" si="7"/>
        <v>292.59259259259261</v>
      </c>
      <c r="P14" s="13">
        <f t="shared" si="5"/>
        <v>285.18518518518516</v>
      </c>
      <c r="Q14" s="13">
        <f t="shared" si="6"/>
        <v>146.2962962962963</v>
      </c>
      <c r="R14" s="13">
        <f>K14*R5+R13</f>
        <v>200.85681259649357</v>
      </c>
      <c r="S14" s="134">
        <f t="shared" si="8"/>
        <v>31623.466139054904</v>
      </c>
      <c r="T14" s="13">
        <f>N14*T5+T13</f>
        <v>1088.0555536533545</v>
      </c>
      <c r="U14" s="10">
        <f t="shared" si="9"/>
        <v>2090.3703681376714</v>
      </c>
      <c r="V14" s="13">
        <f>P14*V5+V13</f>
        <v>2039.2592570853153</v>
      </c>
      <c r="W14" s="13">
        <f>Q14*W5+W13</f>
        <v>1045.1851840688357</v>
      </c>
      <c r="X14" s="13">
        <f>N14*X5+X13</f>
        <v>1088.0555536533545</v>
      </c>
      <c r="Y14" s="13">
        <f>Q14*Y5+Y13</f>
        <v>1045.1851840688357</v>
      </c>
      <c r="Z14" s="135">
        <f t="shared" si="10"/>
        <v>-31467.979696828777</v>
      </c>
      <c r="AA14" s="21" t="s">
        <v>41</v>
      </c>
      <c r="AB14" s="22" t="s">
        <v>42</v>
      </c>
      <c r="AC14" s="22"/>
    </row>
    <row r="15" spans="1:37" ht="12.75" customHeight="1" x14ac:dyDescent="0.2">
      <c r="A15" s="12" t="s">
        <v>117</v>
      </c>
      <c r="B15" s="123">
        <v>40450</v>
      </c>
      <c r="C15" s="123">
        <f t="shared" si="0"/>
        <v>50</v>
      </c>
      <c r="D15" s="123">
        <v>68.412936899498106</v>
      </c>
      <c r="E15" s="131">
        <v>7</v>
      </c>
      <c r="F15" s="124">
        <v>1715.14733194427</v>
      </c>
      <c r="G15" s="131">
        <v>61</v>
      </c>
      <c r="H15" s="131">
        <v>154</v>
      </c>
      <c r="I15" s="131">
        <v>150</v>
      </c>
      <c r="J15" s="131">
        <v>77</v>
      </c>
      <c r="K15" s="13">
        <f t="shared" si="1"/>
        <v>106.74419516257731</v>
      </c>
      <c r="L15" s="13">
        <f t="shared" si="2"/>
        <v>12.962962962962964</v>
      </c>
      <c r="M15" s="13">
        <f t="shared" si="3"/>
        <v>3372.0426513135089</v>
      </c>
      <c r="N15" s="13">
        <f t="shared" si="4"/>
        <v>122.22222222222223</v>
      </c>
      <c r="O15" s="10">
        <f t="shared" si="7"/>
        <v>287.03703703703701</v>
      </c>
      <c r="P15" s="13">
        <f t="shared" si="5"/>
        <v>279.62962962962962</v>
      </c>
      <c r="Q15" s="13">
        <f t="shared" si="6"/>
        <v>143.5185185185185</v>
      </c>
      <c r="R15" s="13">
        <f>K15*R5+R14</f>
        <v>307.60100775907085</v>
      </c>
      <c r="S15" s="134">
        <f t="shared" si="8"/>
        <v>34572.360642220265</v>
      </c>
      <c r="T15" s="13">
        <f>N15*T5+T14</f>
        <v>1210.2777758755767</v>
      </c>
      <c r="U15" s="10">
        <f t="shared" si="9"/>
        <v>2377.4074051747084</v>
      </c>
      <c r="V15" s="13">
        <f>P15*V5+V14</f>
        <v>2318.8888867149449</v>
      </c>
      <c r="W15" s="13">
        <f>Q15*W5+W14</f>
        <v>1188.7037025873542</v>
      </c>
      <c r="X15" s="13">
        <f>N15*X5+X14</f>
        <v>1210.2777758755767</v>
      </c>
      <c r="Y15" s="13">
        <f>Q15*Y5+Y14</f>
        <v>1188.7037025873542</v>
      </c>
      <c r="Z15" s="135">
        <f t="shared" si="10"/>
        <v>-34323.092967794524</v>
      </c>
      <c r="AA15" s="21" t="s">
        <v>43</v>
      </c>
      <c r="AB15" s="22" t="s">
        <v>44</v>
      </c>
      <c r="AC15" s="22" t="s">
        <v>45</v>
      </c>
    </row>
    <row r="16" spans="1:37" ht="12.75" customHeight="1" x14ac:dyDescent="0.2">
      <c r="A16" s="12" t="s">
        <v>118</v>
      </c>
      <c r="B16" s="123">
        <v>40500</v>
      </c>
      <c r="C16" s="123">
        <f t="shared" si="0"/>
        <v>50</v>
      </c>
      <c r="D16" s="123">
        <v>67.298191124114993</v>
      </c>
      <c r="E16" s="131">
        <v>7</v>
      </c>
      <c r="F16" s="124">
        <v>1520.7973702496599</v>
      </c>
      <c r="G16" s="131">
        <v>58</v>
      </c>
      <c r="H16" s="131">
        <v>150</v>
      </c>
      <c r="I16" s="131">
        <v>146</v>
      </c>
      <c r="J16" s="131">
        <v>75</v>
      </c>
      <c r="K16" s="13">
        <f t="shared" si="1"/>
        <v>125.65845187371582</v>
      </c>
      <c r="L16" s="13">
        <f t="shared" si="2"/>
        <v>12.962962962962964</v>
      </c>
      <c r="M16" s="13">
        <f t="shared" si="3"/>
        <v>2996.2450946240092</v>
      </c>
      <c r="N16" s="13">
        <f t="shared" si="4"/>
        <v>110.18518518518519</v>
      </c>
      <c r="O16" s="10">
        <f t="shared" si="7"/>
        <v>281.48148148148147</v>
      </c>
      <c r="P16" s="13">
        <f t="shared" si="5"/>
        <v>274.07407407407408</v>
      </c>
      <c r="Q16" s="13">
        <f t="shared" si="6"/>
        <v>140.74074074074073</v>
      </c>
      <c r="R16" s="13">
        <f>K16*R5+R15</f>
        <v>433.25945963278667</v>
      </c>
      <c r="S16" s="134">
        <f t="shared" si="8"/>
        <v>37153.79092202946</v>
      </c>
      <c r="T16" s="13">
        <f>N16*T5+T15</f>
        <v>1320.4629610607619</v>
      </c>
      <c r="U16" s="10">
        <f t="shared" si="9"/>
        <v>2658.8888866561897</v>
      </c>
      <c r="V16" s="13">
        <f>P16*V5+V15</f>
        <v>2592.9629607890188</v>
      </c>
      <c r="W16" s="13">
        <f>Q16*W5+W15</f>
        <v>1329.4444433280948</v>
      </c>
      <c r="X16" s="13">
        <f>N16*X5+X15</f>
        <v>1320.4629610607619</v>
      </c>
      <c r="Y16" s="13">
        <f>Q16*Y5+Y15</f>
        <v>1329.4444433280948</v>
      </c>
      <c r="Z16" s="135">
        <f t="shared" si="10"/>
        <v>-36791.827758692962</v>
      </c>
      <c r="AA16" s="21" t="s">
        <v>46</v>
      </c>
      <c r="AB16" s="22" t="s">
        <v>44</v>
      </c>
      <c r="AC16" s="22" t="s">
        <v>47</v>
      </c>
    </row>
    <row r="17" spans="1:29" ht="12.75" customHeight="1" x14ac:dyDescent="0.2">
      <c r="A17" s="12" t="s">
        <v>119</v>
      </c>
      <c r="B17" s="123">
        <v>40550</v>
      </c>
      <c r="C17" s="123">
        <f t="shared" si="0"/>
        <v>50</v>
      </c>
      <c r="D17" s="123">
        <v>63.746991369367599</v>
      </c>
      <c r="E17" s="131">
        <v>7</v>
      </c>
      <c r="F17" s="124">
        <v>1311.2575760376301</v>
      </c>
      <c r="G17" s="131">
        <v>54</v>
      </c>
      <c r="H17" s="131">
        <v>142</v>
      </c>
      <c r="I17" s="131">
        <v>138</v>
      </c>
      <c r="J17" s="131">
        <v>71</v>
      </c>
      <c r="K17" s="13">
        <f t="shared" si="1"/>
        <v>121.33813193840982</v>
      </c>
      <c r="L17" s="13">
        <f t="shared" si="2"/>
        <v>12.962962962962964</v>
      </c>
      <c r="M17" s="13">
        <f t="shared" si="3"/>
        <v>2622.2730984141576</v>
      </c>
      <c r="N17" s="13">
        <f t="shared" si="4"/>
        <v>103.70370370370371</v>
      </c>
      <c r="O17" s="10">
        <f t="shared" si="7"/>
        <v>270.37037037037038</v>
      </c>
      <c r="P17" s="13">
        <f t="shared" si="5"/>
        <v>262.96296296296299</v>
      </c>
      <c r="Q17" s="13">
        <f t="shared" si="6"/>
        <v>135.18518518518519</v>
      </c>
      <c r="R17" s="13">
        <f>K17*R5+R16</f>
        <v>554.59759157119652</v>
      </c>
      <c r="S17" s="134">
        <f t="shared" si="8"/>
        <v>39377.915872295467</v>
      </c>
      <c r="T17" s="13">
        <f>N17*T5+T16</f>
        <v>1424.1666647644656</v>
      </c>
      <c r="U17" s="10">
        <f t="shared" si="9"/>
        <v>2929.2592570265601</v>
      </c>
      <c r="V17" s="13">
        <f>P17*V5+V16</f>
        <v>2855.9259237519818</v>
      </c>
      <c r="W17" s="13">
        <f>Q17*W5+W16</f>
        <v>1464.6296285132801</v>
      </c>
      <c r="X17" s="13">
        <f>N17*X5+X16</f>
        <v>1424.1666647644656</v>
      </c>
      <c r="Y17" s="13">
        <f>Q17*Y5+Y16</f>
        <v>1464.6296285132801</v>
      </c>
      <c r="Z17" s="135">
        <f t="shared" si="10"/>
        <v>-38907.577539983526</v>
      </c>
      <c r="AA17" s="23" t="s">
        <v>48</v>
      </c>
      <c r="AB17" s="24" t="s">
        <v>49</v>
      </c>
      <c r="AC17" s="24" t="s">
        <v>50</v>
      </c>
    </row>
    <row r="18" spans="1:29" ht="12.75" customHeight="1" x14ac:dyDescent="0.2">
      <c r="A18" s="12" t="s">
        <v>120</v>
      </c>
      <c r="B18" s="123">
        <v>40600</v>
      </c>
      <c r="C18" s="123">
        <f t="shared" si="0"/>
        <v>50</v>
      </c>
      <c r="D18" s="123">
        <v>83.275196529251801</v>
      </c>
      <c r="E18" s="131">
        <v>7</v>
      </c>
      <c r="F18" s="124">
        <v>1086.9812844410201</v>
      </c>
      <c r="G18" s="131">
        <v>43</v>
      </c>
      <c r="H18" s="131">
        <v>140</v>
      </c>
      <c r="I18" s="131">
        <v>136</v>
      </c>
      <c r="J18" s="131">
        <v>70</v>
      </c>
      <c r="K18" s="13">
        <f t="shared" si="1"/>
        <v>136.13165546168463</v>
      </c>
      <c r="L18" s="13">
        <f t="shared" si="2"/>
        <v>12.962962962962964</v>
      </c>
      <c r="M18" s="13">
        <f t="shared" si="3"/>
        <v>2220.5915374802316</v>
      </c>
      <c r="N18" s="13">
        <f t="shared" si="4"/>
        <v>89.81481481481481</v>
      </c>
      <c r="O18" s="10">
        <f t="shared" si="7"/>
        <v>261.11111111111109</v>
      </c>
      <c r="P18" s="13">
        <f t="shared" si="5"/>
        <v>253.7037037037037</v>
      </c>
      <c r="Q18" s="13">
        <f t="shared" si="6"/>
        <v>130.55555555555554</v>
      </c>
      <c r="R18" s="13">
        <f>K18*R5+R17</f>
        <v>690.72924703288118</v>
      </c>
      <c r="S18" s="134">
        <f t="shared" si="8"/>
        <v>41214.24815051644</v>
      </c>
      <c r="T18" s="13">
        <f>N18*T5+T17</f>
        <v>1513.9814795792804</v>
      </c>
      <c r="U18" s="10">
        <f t="shared" si="9"/>
        <v>3190.370368137671</v>
      </c>
      <c r="V18" s="13">
        <f>P18*V5+V17</f>
        <v>3109.6296274556853</v>
      </c>
      <c r="W18" s="13">
        <f>Q18*W5+W17</f>
        <v>1595.1851840688355</v>
      </c>
      <c r="X18" s="13">
        <f>N18*X5+X17</f>
        <v>1513.9814795792804</v>
      </c>
      <c r="Y18" s="13">
        <f>Q18*Y5+Y17</f>
        <v>1595.1851840688355</v>
      </c>
      <c r="Z18" s="135">
        <f t="shared" si="10"/>
        <v>-40620.741125705776</v>
      </c>
      <c r="AA18" s="23" t="s">
        <v>51</v>
      </c>
      <c r="AB18" s="24" t="s">
        <v>52</v>
      </c>
      <c r="AC18" s="24" t="s">
        <v>53</v>
      </c>
    </row>
    <row r="19" spans="1:29" ht="12.75" customHeight="1" x14ac:dyDescent="0.2">
      <c r="A19" s="12" t="s">
        <v>121</v>
      </c>
      <c r="B19" s="123">
        <v>40650</v>
      </c>
      <c r="C19" s="123">
        <f t="shared" si="0"/>
        <v>50</v>
      </c>
      <c r="D19" s="123">
        <v>57.2654388160881</v>
      </c>
      <c r="E19" s="131">
        <v>7</v>
      </c>
      <c r="F19" s="124">
        <v>869.22603041253706</v>
      </c>
      <c r="G19" s="131">
        <v>33</v>
      </c>
      <c r="H19" s="131">
        <v>132</v>
      </c>
      <c r="I19" s="131">
        <v>128</v>
      </c>
      <c r="J19" s="131">
        <v>66</v>
      </c>
      <c r="K19" s="13">
        <f t="shared" si="1"/>
        <v>130.13021791235175</v>
      </c>
      <c r="L19" s="13">
        <f t="shared" si="2"/>
        <v>12.962962962962964</v>
      </c>
      <c r="M19" s="13">
        <f t="shared" si="3"/>
        <v>1811.3030693088492</v>
      </c>
      <c r="N19" s="13">
        <f t="shared" si="4"/>
        <v>70.370370370370367</v>
      </c>
      <c r="O19" s="10">
        <f t="shared" si="7"/>
        <v>251.85185185185185</v>
      </c>
      <c r="P19" s="13">
        <f t="shared" si="5"/>
        <v>244.44444444444446</v>
      </c>
      <c r="Q19" s="13">
        <f t="shared" si="6"/>
        <v>125.92592592592592</v>
      </c>
      <c r="R19" s="13">
        <f>K19*R5+R18</f>
        <v>820.85946494523296</v>
      </c>
      <c r="S19" s="134">
        <f t="shared" si="8"/>
        <v>42655.180849454919</v>
      </c>
      <c r="T19" s="13">
        <f>N19*T5+T18</f>
        <v>1584.3518499496508</v>
      </c>
      <c r="U19" s="10">
        <f t="shared" si="9"/>
        <v>3442.2222199895227</v>
      </c>
      <c r="V19" s="13">
        <f>P19*V5+V18</f>
        <v>3354.0740719001296</v>
      </c>
      <c r="W19" s="13">
        <f>Q19*W5+W18</f>
        <v>1721.1111099947614</v>
      </c>
      <c r="X19" s="13">
        <f>N19*X5+X18</f>
        <v>1584.3518499496508</v>
      </c>
      <c r="Y19" s="13">
        <f>Q19*Y5+Y18</f>
        <v>1721.1111099947614</v>
      </c>
      <c r="Z19" s="135">
        <f t="shared" si="10"/>
        <v>-41944.506569694866</v>
      </c>
      <c r="AA19" s="23" t="s">
        <v>54</v>
      </c>
      <c r="AB19" s="24" t="s">
        <v>105</v>
      </c>
      <c r="AC19" s="24" t="s">
        <v>56</v>
      </c>
    </row>
    <row r="20" spans="1:29" ht="12.75" customHeight="1" x14ac:dyDescent="0.2">
      <c r="A20" s="12" t="s">
        <v>122</v>
      </c>
      <c r="B20" s="123">
        <v>40700</v>
      </c>
      <c r="C20" s="123">
        <f t="shared" si="0"/>
        <v>50</v>
      </c>
      <c r="D20" s="123">
        <v>51.0398867822732</v>
      </c>
      <c r="E20" s="131">
        <v>7</v>
      </c>
      <c r="F20" s="132">
        <v>671.15908281678298</v>
      </c>
      <c r="G20" s="131">
        <v>20</v>
      </c>
      <c r="H20" s="131">
        <v>128</v>
      </c>
      <c r="I20" s="131">
        <v>124</v>
      </c>
      <c r="J20" s="131">
        <v>64</v>
      </c>
      <c r="K20" s="13">
        <f t="shared" si="1"/>
        <v>100.28270888737156</v>
      </c>
      <c r="L20" s="13">
        <f t="shared" si="2"/>
        <v>12.962962962962964</v>
      </c>
      <c r="M20" s="13">
        <f t="shared" si="3"/>
        <v>1426.2825122493703</v>
      </c>
      <c r="N20" s="13">
        <f t="shared" si="4"/>
        <v>49.074074074074076</v>
      </c>
      <c r="O20" s="10">
        <f t="shared" si="7"/>
        <v>240.74074074074073</v>
      </c>
      <c r="P20" s="13">
        <f t="shared" si="5"/>
        <v>233.33333333333334</v>
      </c>
      <c r="Q20" s="13">
        <f t="shared" si="6"/>
        <v>120.37037037037037</v>
      </c>
      <c r="R20" s="13">
        <f>K20*R5+R19</f>
        <v>921.1421738326045</v>
      </c>
      <c r="S20" s="134">
        <f t="shared" si="8"/>
        <v>43727.759658000585</v>
      </c>
      <c r="T20" s="13">
        <f>N20*T5+T19</f>
        <v>1633.425924023725</v>
      </c>
      <c r="U20" s="10">
        <f t="shared" si="9"/>
        <v>3682.9629607302636</v>
      </c>
      <c r="V20" s="13">
        <f>P20*V5+V19</f>
        <v>3587.4074052334631</v>
      </c>
      <c r="W20" s="13">
        <f>Q20*W5+W19</f>
        <v>1841.4814803651318</v>
      </c>
      <c r="X20" s="13">
        <f>N20*X5+X19</f>
        <v>1633.425924023725</v>
      </c>
      <c r="Y20" s="13">
        <f>Q20*Y5+Y19</f>
        <v>1841.4814803651318</v>
      </c>
      <c r="Z20" s="135">
        <f t="shared" si="10"/>
        <v>-42929.765632316121</v>
      </c>
      <c r="AA20" s="23" t="s">
        <v>54</v>
      </c>
      <c r="AB20" s="24" t="s">
        <v>106</v>
      </c>
      <c r="AC20" s="24" t="s">
        <v>58</v>
      </c>
    </row>
    <row r="21" spans="1:29" ht="12.75" customHeight="1" x14ac:dyDescent="0.2">
      <c r="A21" s="12" t="s">
        <v>123</v>
      </c>
      <c r="B21" s="123">
        <v>40750</v>
      </c>
      <c r="C21" s="123">
        <f t="shared" si="0"/>
        <v>50</v>
      </c>
      <c r="D21" s="123">
        <v>133.471340416327</v>
      </c>
      <c r="E21" s="131">
        <v>7</v>
      </c>
      <c r="F21" s="124">
        <v>532.93086913420098</v>
      </c>
      <c r="G21" s="131">
        <v>16</v>
      </c>
      <c r="H21" s="131">
        <v>116</v>
      </c>
      <c r="I21" s="131">
        <v>112</v>
      </c>
      <c r="J21" s="131">
        <v>58</v>
      </c>
      <c r="K21" s="13">
        <f t="shared" si="1"/>
        <v>170.84372888759276</v>
      </c>
      <c r="L21" s="13">
        <f t="shared" si="2"/>
        <v>12.962962962962964</v>
      </c>
      <c r="M21" s="13">
        <f t="shared" si="3"/>
        <v>1114.8981036583184</v>
      </c>
      <c r="N21" s="13">
        <f t="shared" si="4"/>
        <v>33.333333333333336</v>
      </c>
      <c r="O21" s="10">
        <f t="shared" si="7"/>
        <v>225.92592592592592</v>
      </c>
      <c r="P21" s="13">
        <f t="shared" si="5"/>
        <v>218.5185185185185</v>
      </c>
      <c r="Q21" s="13">
        <f t="shared" si="6"/>
        <v>112.96296296296296</v>
      </c>
      <c r="R21" s="13">
        <f>K21*R5+R20</f>
        <v>1091.9859027201974</v>
      </c>
      <c r="S21" s="134">
        <f t="shared" si="8"/>
        <v>44511.176280177424</v>
      </c>
      <c r="T21" s="13">
        <f>N21*T5+T20</f>
        <v>1666.7592573570582</v>
      </c>
      <c r="U21" s="10">
        <f t="shared" si="9"/>
        <v>3908.8888866561897</v>
      </c>
      <c r="V21" s="13">
        <f>P21*V5+V20</f>
        <v>3805.9259237519818</v>
      </c>
      <c r="W21" s="13">
        <f>Q21*W5+W20</f>
        <v>1954.4444433280948</v>
      </c>
      <c r="X21" s="13">
        <f>N21*X5+X20</f>
        <v>1666.7592573570582</v>
      </c>
      <c r="Y21" s="13">
        <f>Q21*Y5+Y20</f>
        <v>1954.4444433280948</v>
      </c>
      <c r="Z21" s="135">
        <f t="shared" si="10"/>
        <v>-43555.30148856833</v>
      </c>
      <c r="AA21" s="23" t="s">
        <v>54</v>
      </c>
      <c r="AB21" s="24" t="s">
        <v>107</v>
      </c>
      <c r="AC21" s="24" t="s">
        <v>62</v>
      </c>
    </row>
    <row r="22" spans="1:29" ht="12.75" customHeight="1" thickBot="1" x14ac:dyDescent="0.25">
      <c r="A22" s="12" t="s">
        <v>124</v>
      </c>
      <c r="B22" s="123">
        <v>40800</v>
      </c>
      <c r="C22" s="123">
        <f t="shared" si="0"/>
        <v>50</v>
      </c>
      <c r="D22" s="123">
        <v>193.652178237931</v>
      </c>
      <c r="E22" s="131">
        <v>7</v>
      </c>
      <c r="F22" s="124">
        <v>394.02369861789902</v>
      </c>
      <c r="G22" s="131">
        <v>16</v>
      </c>
      <c r="H22" s="131">
        <v>110</v>
      </c>
      <c r="I22" s="131">
        <v>106</v>
      </c>
      <c r="J22" s="131">
        <v>55</v>
      </c>
      <c r="K22" s="13">
        <f t="shared" si="1"/>
        <v>302.8921469020907</v>
      </c>
      <c r="L22" s="13">
        <f t="shared" si="2"/>
        <v>12.962962962962964</v>
      </c>
      <c r="M22" s="13">
        <f t="shared" si="3"/>
        <v>858.29126643712971</v>
      </c>
      <c r="N22" s="13">
        <f t="shared" si="4"/>
        <v>29.62962962962963</v>
      </c>
      <c r="O22" s="10">
        <f t="shared" si="7"/>
        <v>209.25925925925927</v>
      </c>
      <c r="P22" s="13">
        <f t="shared" si="5"/>
        <v>201.85185185185185</v>
      </c>
      <c r="Q22" s="13">
        <f t="shared" si="6"/>
        <v>104.62962962962963</v>
      </c>
      <c r="R22" s="13">
        <f>K22*R5+R21</f>
        <v>1394.878049622288</v>
      </c>
      <c r="S22" s="134">
        <f t="shared" si="8"/>
        <v>45062.986065133075</v>
      </c>
      <c r="T22" s="13">
        <f>N22*T5+T21</f>
        <v>1696.3888869866878</v>
      </c>
      <c r="U22" s="10">
        <f t="shared" si="9"/>
        <v>4118.1481459154493</v>
      </c>
      <c r="V22" s="13">
        <f>P22*V5+V21</f>
        <v>4007.7777756038336</v>
      </c>
      <c r="W22" s="13">
        <f>Q22*W5+W21</f>
        <v>2059.0740729577246</v>
      </c>
      <c r="X22" s="13">
        <f>N22*X5+X21</f>
        <v>1696.3888869866878</v>
      </c>
      <c r="Y22" s="13">
        <f>Q22*Y5+Y21</f>
        <v>2059.0740729577246</v>
      </c>
      <c r="Z22" s="135">
        <f t="shared" si="10"/>
        <v>-43817.18208958485</v>
      </c>
      <c r="AA22" s="25" t="s">
        <v>54</v>
      </c>
      <c r="AB22" s="26" t="s">
        <v>108</v>
      </c>
      <c r="AC22" s="26" t="s">
        <v>60</v>
      </c>
    </row>
    <row r="23" spans="1:29" ht="12.75" customHeight="1" x14ac:dyDescent="0.2">
      <c r="A23" s="12" t="s">
        <v>125</v>
      </c>
      <c r="B23" s="123">
        <v>40850</v>
      </c>
      <c r="C23" s="123">
        <f t="shared" si="0"/>
        <v>50</v>
      </c>
      <c r="D23" s="123">
        <v>219.99917901994601</v>
      </c>
      <c r="E23" s="131">
        <v>7</v>
      </c>
      <c r="F23" s="124">
        <v>252.68958794932399</v>
      </c>
      <c r="G23" s="131">
        <v>14</v>
      </c>
      <c r="H23" s="131">
        <v>104</v>
      </c>
      <c r="I23" s="131">
        <v>100</v>
      </c>
      <c r="J23" s="131">
        <v>52</v>
      </c>
      <c r="K23" s="13">
        <f t="shared" si="1"/>
        <v>383.01051597951579</v>
      </c>
      <c r="L23" s="13">
        <f t="shared" si="2"/>
        <v>12.962962962962964</v>
      </c>
      <c r="M23" s="13">
        <f t="shared" si="3"/>
        <v>598.80859867335471</v>
      </c>
      <c r="N23" s="13">
        <f t="shared" si="4"/>
        <v>27.777777777777779</v>
      </c>
      <c r="O23" s="10">
        <f t="shared" si="7"/>
        <v>198.14814814814815</v>
      </c>
      <c r="P23" s="13">
        <f t="shared" si="5"/>
        <v>190.74074074074073</v>
      </c>
      <c r="Q23" s="13">
        <f t="shared" si="6"/>
        <v>99.074074074074076</v>
      </c>
      <c r="R23" s="13">
        <f>K23*R5+R22</f>
        <v>1777.8885656018037</v>
      </c>
      <c r="S23" s="134">
        <f t="shared" si="8"/>
        <v>45371.979848991614</v>
      </c>
      <c r="T23" s="13">
        <f>N23*T5+T22</f>
        <v>1724.1666647644656</v>
      </c>
      <c r="U23" s="10">
        <f t="shared" si="9"/>
        <v>4316.2962940635971</v>
      </c>
      <c r="V23" s="13">
        <f>P23*V5+V22</f>
        <v>4198.518516344574</v>
      </c>
      <c r="W23" s="13">
        <f>Q23*W5+W22</f>
        <v>2158.1481470317985</v>
      </c>
      <c r="X23" s="13">
        <f>N23*X5+X22</f>
        <v>1724.1666647644656</v>
      </c>
      <c r="Y23" s="13">
        <f>Q23*Y5+Y22</f>
        <v>2158.1481470317985</v>
      </c>
      <c r="Z23" s="135">
        <f t="shared" si="10"/>
        <v>-43756.12832042684</v>
      </c>
      <c r="AA23" s="16"/>
      <c r="AB23" s="16"/>
      <c r="AC23" s="16"/>
    </row>
    <row r="24" spans="1:29" ht="12.75" customHeight="1" x14ac:dyDescent="0.2">
      <c r="A24" s="12" t="s">
        <v>126</v>
      </c>
      <c r="B24" s="123">
        <v>40900</v>
      </c>
      <c r="C24" s="123">
        <f t="shared" si="0"/>
        <v>50</v>
      </c>
      <c r="D24" s="123">
        <v>251.67616027891901</v>
      </c>
      <c r="E24" s="131">
        <v>7</v>
      </c>
      <c r="F24" s="123">
        <v>149.646280565908</v>
      </c>
      <c r="G24" s="131">
        <v>7</v>
      </c>
      <c r="H24" s="131">
        <v>98</v>
      </c>
      <c r="I24" s="131">
        <v>94</v>
      </c>
      <c r="J24" s="131">
        <v>49</v>
      </c>
      <c r="K24" s="13">
        <f t="shared" si="1"/>
        <v>436.73642527672683</v>
      </c>
      <c r="L24" s="13">
        <f t="shared" si="2"/>
        <v>12.962962962962964</v>
      </c>
      <c r="M24" s="13">
        <f t="shared" si="3"/>
        <v>372.53321158817778</v>
      </c>
      <c r="N24" s="13">
        <f t="shared" si="4"/>
        <v>19.444444444444443</v>
      </c>
      <c r="O24" s="10">
        <f t="shared" si="7"/>
        <v>187.03703703703704</v>
      </c>
      <c r="P24" s="13">
        <f t="shared" si="5"/>
        <v>179.62962962962962</v>
      </c>
      <c r="Q24" s="13">
        <f t="shared" si="6"/>
        <v>93.518518518518519</v>
      </c>
      <c r="R24" s="13">
        <f>K24*R5+R23</f>
        <v>2214.6249908785308</v>
      </c>
      <c r="S24" s="134">
        <f t="shared" si="8"/>
        <v>45471.364912431643</v>
      </c>
      <c r="T24" s="13">
        <f>N24*T5+T23</f>
        <v>1743.61110920891</v>
      </c>
      <c r="U24" s="10">
        <f t="shared" si="9"/>
        <v>4503.3333311006345</v>
      </c>
      <c r="V24" s="13">
        <f>P24*V5+V23</f>
        <v>4378.1481459742035</v>
      </c>
      <c r="W24" s="13">
        <f>Q24*W5+W23</f>
        <v>2251.6666655503172</v>
      </c>
      <c r="X24" s="13">
        <f>N24*X5+X23</f>
        <v>1743.61110920891</v>
      </c>
      <c r="Y24" s="13">
        <f>Q24*Y5+Y23</f>
        <v>2251.6666655503172</v>
      </c>
      <c r="Z24" s="135">
        <f t="shared" si="10"/>
        <v>-43431.739921553104</v>
      </c>
      <c r="AA24" s="16"/>
      <c r="AB24" s="16"/>
      <c r="AC24" s="16"/>
    </row>
    <row r="25" spans="1:29" ht="12.75" customHeight="1" x14ac:dyDescent="0.2">
      <c r="A25" s="12" t="s">
        <v>127</v>
      </c>
      <c r="B25" s="123">
        <v>40950</v>
      </c>
      <c r="C25" s="123">
        <f t="shared" si="0"/>
        <v>50</v>
      </c>
      <c r="D25" s="123">
        <v>279.97187266657397</v>
      </c>
      <c r="E25" s="131">
        <v>7</v>
      </c>
      <c r="F25" s="131">
        <v>131.84642973011799</v>
      </c>
      <c r="G25" s="131">
        <v>0</v>
      </c>
      <c r="H25" s="131">
        <v>0</v>
      </c>
      <c r="I25" s="131">
        <v>0</v>
      </c>
      <c r="J25" s="131">
        <v>0</v>
      </c>
      <c r="K25" s="13">
        <f t="shared" si="1"/>
        <v>492.26669717175281</v>
      </c>
      <c r="L25" s="13">
        <f t="shared" si="2"/>
        <v>12.962962962962964</v>
      </c>
      <c r="M25" s="13">
        <f t="shared" si="3"/>
        <v>260.64139842224625</v>
      </c>
      <c r="N25" s="13">
        <f t="shared" si="4"/>
        <v>6.4814814814814818</v>
      </c>
      <c r="O25" s="10">
        <f t="shared" si="7"/>
        <v>90.740740740740748</v>
      </c>
      <c r="P25" s="13">
        <f t="shared" si="5"/>
        <v>87.037037037037038</v>
      </c>
      <c r="Q25" s="13">
        <f t="shared" si="6"/>
        <v>45.370370370370374</v>
      </c>
      <c r="R25" s="13">
        <f>K25*R5+R24</f>
        <v>2706.8916880502834</v>
      </c>
      <c r="S25" s="134">
        <f t="shared" si="8"/>
        <v>45599.59890344648</v>
      </c>
      <c r="T25" s="13">
        <f>N25*T5+T24</f>
        <v>1750.0925906903915</v>
      </c>
      <c r="U25" s="10">
        <f t="shared" si="9"/>
        <v>4594.0740718413754</v>
      </c>
      <c r="V25" s="13">
        <f>P25*V5+V24</f>
        <v>4465.185183011241</v>
      </c>
      <c r="W25" s="13">
        <f>Q25*W5+W24</f>
        <v>2297.0370359206877</v>
      </c>
      <c r="X25" s="13">
        <f>N25*X5+X24</f>
        <v>1750.0925906903915</v>
      </c>
      <c r="Y25" s="13">
        <f>Q25*Y5+Y24</f>
        <v>2297.0370359206877</v>
      </c>
      <c r="Z25" s="135">
        <f t="shared" si="10"/>
        <v>-43080.670178359156</v>
      </c>
      <c r="AA25" s="16"/>
      <c r="AB25" s="16"/>
      <c r="AC25" s="16"/>
    </row>
    <row r="26" spans="1:29" ht="12.75" customHeight="1" x14ac:dyDescent="0.2">
      <c r="A26" s="12" t="s">
        <v>128</v>
      </c>
      <c r="B26" s="123">
        <v>41000</v>
      </c>
      <c r="C26" s="123">
        <f t="shared" si="0"/>
        <v>50</v>
      </c>
      <c r="D26" s="123">
        <v>273.129749308653</v>
      </c>
      <c r="E26" s="131">
        <v>7</v>
      </c>
      <c r="F26" s="131">
        <v>121.68273165737</v>
      </c>
      <c r="G26" s="131">
        <v>0</v>
      </c>
      <c r="H26" s="131">
        <v>0</v>
      </c>
      <c r="I26" s="131">
        <v>0</v>
      </c>
      <c r="J26" s="131">
        <v>0</v>
      </c>
      <c r="K26" s="13">
        <f t="shared" si="1"/>
        <v>512.13113145854345</v>
      </c>
      <c r="L26" s="13">
        <f t="shared" si="2"/>
        <v>12.962962962962964</v>
      </c>
      <c r="M26" s="13">
        <f t="shared" si="3"/>
        <v>234.7492235069333</v>
      </c>
      <c r="N26" s="13">
        <f t="shared" si="4"/>
        <v>0</v>
      </c>
      <c r="O26" s="10">
        <f t="shared" si="7"/>
        <v>0</v>
      </c>
      <c r="P26" s="13">
        <f t="shared" si="5"/>
        <v>0</v>
      </c>
      <c r="Q26" s="13">
        <f t="shared" si="6"/>
        <v>0</v>
      </c>
      <c r="R26" s="13">
        <f>K26*R5+R25</f>
        <v>3219.0228195088266</v>
      </c>
      <c r="S26" s="134">
        <f t="shared" si="8"/>
        <v>45834.348126953417</v>
      </c>
      <c r="T26" s="13">
        <f>N26*T5+T25</f>
        <v>1750.0925906903915</v>
      </c>
      <c r="U26" s="10">
        <f t="shared" si="9"/>
        <v>4594.0740718413754</v>
      </c>
      <c r="V26" s="13">
        <f>P26*V5+V25</f>
        <v>4465.185183011241</v>
      </c>
      <c r="W26" s="13">
        <f>Q26*W5+W25</f>
        <v>2297.0370359206877</v>
      </c>
      <c r="X26" s="13">
        <f>N26*X5+X25</f>
        <v>1750.0925906903915</v>
      </c>
      <c r="Y26" s="13">
        <f>Q26*Y5+Y25</f>
        <v>2297.0370359206877</v>
      </c>
      <c r="Z26" s="135">
        <f t="shared" si="10"/>
        <v>-42816.251233370509</v>
      </c>
      <c r="AA26" s="16"/>
      <c r="AB26" s="16"/>
      <c r="AC26" s="16"/>
    </row>
    <row r="27" spans="1:29" ht="12.75" customHeight="1" x14ac:dyDescent="0.2">
      <c r="A27" s="12" t="s">
        <v>129</v>
      </c>
      <c r="B27" s="123">
        <v>41050</v>
      </c>
      <c r="C27" s="123">
        <f t="shared" si="0"/>
        <v>50</v>
      </c>
      <c r="D27" s="123">
        <v>289.262856538287</v>
      </c>
      <c r="E27" s="131">
        <v>7</v>
      </c>
      <c r="F27" s="131">
        <v>90.960604811834799</v>
      </c>
      <c r="G27" s="131">
        <v>0</v>
      </c>
      <c r="H27" s="131">
        <v>0</v>
      </c>
      <c r="I27" s="131">
        <v>0</v>
      </c>
      <c r="J27" s="131">
        <v>0</v>
      </c>
      <c r="K27" s="13">
        <f t="shared" si="1"/>
        <v>520.73389430272221</v>
      </c>
      <c r="L27" s="13">
        <f t="shared" si="2"/>
        <v>12.962962962962964</v>
      </c>
      <c r="M27" s="13">
        <f t="shared" si="3"/>
        <v>196.89197821222666</v>
      </c>
      <c r="N27" s="13">
        <f t="shared" si="4"/>
        <v>0</v>
      </c>
      <c r="O27" s="10">
        <f t="shared" si="7"/>
        <v>0</v>
      </c>
      <c r="P27" s="13">
        <f t="shared" si="5"/>
        <v>0</v>
      </c>
      <c r="Q27" s="13">
        <f t="shared" si="6"/>
        <v>0</v>
      </c>
      <c r="R27" s="13">
        <f>K27*R5+R26</f>
        <v>3739.7567138115487</v>
      </c>
      <c r="S27" s="134">
        <f t="shared" si="8"/>
        <v>46031.240105165642</v>
      </c>
      <c r="T27" s="13">
        <f>N27*T5+T26</f>
        <v>1750.0925906903915</v>
      </c>
      <c r="U27" s="10">
        <f t="shared" si="9"/>
        <v>4594.0740718413754</v>
      </c>
      <c r="V27" s="13">
        <f>P27*V5+V26</f>
        <v>4465.185183011241</v>
      </c>
      <c r="W27" s="13">
        <f>Q27*W5+W26</f>
        <v>2297.0370359206877</v>
      </c>
      <c r="X27" s="13">
        <f>N27*X5+X26</f>
        <v>1750.0925906903915</v>
      </c>
      <c r="Y27" s="13">
        <f>Q27*Y5+Y26</f>
        <v>2297.0370359206877</v>
      </c>
      <c r="Z27" s="135">
        <f t="shared" si="10"/>
        <v>-42505.372280242977</v>
      </c>
      <c r="AA27" s="16"/>
      <c r="AB27" s="16"/>
      <c r="AC27" s="16"/>
    </row>
    <row r="28" spans="1:29" ht="12.75" customHeight="1" x14ac:dyDescent="0.2">
      <c r="A28" s="12" t="s">
        <v>130</v>
      </c>
      <c r="B28" s="123">
        <v>41100</v>
      </c>
      <c r="C28" s="123">
        <f t="shared" si="0"/>
        <v>50</v>
      </c>
      <c r="D28" s="123">
        <v>303.47306624107301</v>
      </c>
      <c r="E28" s="131">
        <v>7</v>
      </c>
      <c r="F28" s="131">
        <v>74.303449581163505</v>
      </c>
      <c r="G28" s="131">
        <v>0</v>
      </c>
      <c r="H28" s="131">
        <v>0</v>
      </c>
      <c r="I28" s="131">
        <v>0</v>
      </c>
      <c r="J28" s="131">
        <v>0</v>
      </c>
      <c r="K28" s="13">
        <f t="shared" si="1"/>
        <v>548.82955812903697</v>
      </c>
      <c r="L28" s="13">
        <f t="shared" si="2"/>
        <v>12.962962962962964</v>
      </c>
      <c r="M28" s="13">
        <f t="shared" si="3"/>
        <v>153.02227258610952</v>
      </c>
      <c r="N28" s="13">
        <f t="shared" si="4"/>
        <v>0</v>
      </c>
      <c r="O28" s="10">
        <f t="shared" si="7"/>
        <v>0</v>
      </c>
      <c r="P28" s="13">
        <f t="shared" si="5"/>
        <v>0</v>
      </c>
      <c r="Q28" s="13">
        <f t="shared" si="6"/>
        <v>0</v>
      </c>
      <c r="R28" s="13">
        <f>K28*R5+R27</f>
        <v>4288.5862719405859</v>
      </c>
      <c r="S28" s="134">
        <f t="shared" si="8"/>
        <v>46184.262377751751</v>
      </c>
      <c r="T28" s="13">
        <f>N28*T5+T27</f>
        <v>1750.0925906903915</v>
      </c>
      <c r="U28" s="10">
        <f t="shared" si="9"/>
        <v>4594.0740718413754</v>
      </c>
      <c r="V28" s="13">
        <f>P28*V5+V27</f>
        <v>4465.185183011241</v>
      </c>
      <c r="W28" s="13">
        <f>Q28*W5+W27</f>
        <v>2297.0370359206877</v>
      </c>
      <c r="X28" s="13">
        <f>N28*X5+X27</f>
        <v>1750.0925906903915</v>
      </c>
      <c r="Y28" s="13">
        <f>Q28*Y5+Y27</f>
        <v>2297.0370359206877</v>
      </c>
      <c r="Z28" s="135">
        <f t="shared" si="10"/>
        <v>-42122.527957663013</v>
      </c>
      <c r="AA28" s="16"/>
      <c r="AB28" s="16"/>
      <c r="AC28" s="16"/>
    </row>
    <row r="29" spans="1:29" ht="12.75" customHeight="1" x14ac:dyDescent="0.2">
      <c r="A29" s="12" t="s">
        <v>131</v>
      </c>
      <c r="B29" s="123">
        <v>41150</v>
      </c>
      <c r="C29" s="123">
        <f t="shared" si="0"/>
        <v>50</v>
      </c>
      <c r="D29" s="123">
        <v>283.70359569704999</v>
      </c>
      <c r="E29" s="131">
        <v>7</v>
      </c>
      <c r="F29" s="131">
        <v>62.5269906563123</v>
      </c>
      <c r="G29" s="131">
        <v>0</v>
      </c>
      <c r="H29" s="131">
        <v>0</v>
      </c>
      <c r="I29" s="131">
        <v>0</v>
      </c>
      <c r="J29" s="131">
        <v>0</v>
      </c>
      <c r="K29" s="13">
        <f t="shared" si="1"/>
        <v>543.68209438715098</v>
      </c>
      <c r="L29" s="13">
        <f t="shared" si="2"/>
        <v>12.962962962962964</v>
      </c>
      <c r="M29" s="13">
        <f t="shared" si="3"/>
        <v>126.69485207173686</v>
      </c>
      <c r="N29" s="13">
        <f t="shared" si="4"/>
        <v>0</v>
      </c>
      <c r="O29" s="10">
        <f t="shared" si="7"/>
        <v>0</v>
      </c>
      <c r="P29" s="13">
        <f t="shared" si="5"/>
        <v>0</v>
      </c>
      <c r="Q29" s="13">
        <f t="shared" si="6"/>
        <v>0</v>
      </c>
      <c r="R29" s="13">
        <f>K29*R5+R28</f>
        <v>4832.2683663277367</v>
      </c>
      <c r="S29" s="134">
        <f t="shared" si="8"/>
        <v>46310.957229823485</v>
      </c>
      <c r="T29" s="13">
        <f>N29*T5+T28</f>
        <v>1750.0925906903915</v>
      </c>
      <c r="U29" s="10">
        <f t="shared" si="9"/>
        <v>4594.0740718413754</v>
      </c>
      <c r="V29" s="13">
        <f>P29*V5+V28</f>
        <v>4465.185183011241</v>
      </c>
      <c r="W29" s="13">
        <f>Q29*W5+W28</f>
        <v>2297.0370359206877</v>
      </c>
      <c r="X29" s="13">
        <f>N29*X5+X28</f>
        <v>1750.0925906903915</v>
      </c>
      <c r="Y29" s="13">
        <f>Q29*Y5+Y28</f>
        <v>2297.0370359206877</v>
      </c>
      <c r="Z29" s="135">
        <f t="shared" si="10"/>
        <v>-41718.503678310561</v>
      </c>
    </row>
    <row r="30" spans="1:29" ht="12.75" customHeight="1" x14ac:dyDescent="0.2">
      <c r="A30" s="12" t="s">
        <v>132</v>
      </c>
      <c r="B30" s="123">
        <v>41200</v>
      </c>
      <c r="C30" s="123">
        <f t="shared" si="0"/>
        <v>50</v>
      </c>
      <c r="D30" s="123">
        <v>292.22006388970698</v>
      </c>
      <c r="E30" s="131">
        <v>7</v>
      </c>
      <c r="F30" s="131">
        <v>64.345892415069102</v>
      </c>
      <c r="G30" s="131">
        <v>0</v>
      </c>
      <c r="H30" s="131">
        <v>0</v>
      </c>
      <c r="I30" s="131">
        <v>0</v>
      </c>
      <c r="J30" s="131">
        <v>0</v>
      </c>
      <c r="K30" s="13">
        <f t="shared" si="1"/>
        <v>533.26264776551568</v>
      </c>
      <c r="L30" s="13">
        <f t="shared" si="2"/>
        <v>12.962962962962964</v>
      </c>
      <c r="M30" s="13">
        <f t="shared" si="3"/>
        <v>117.47489173276055</v>
      </c>
      <c r="N30" s="13">
        <f t="shared" si="4"/>
        <v>0</v>
      </c>
      <c r="O30" s="10">
        <f t="shared" si="7"/>
        <v>0</v>
      </c>
      <c r="P30" s="13">
        <f t="shared" si="5"/>
        <v>0</v>
      </c>
      <c r="Q30" s="13">
        <f t="shared" si="6"/>
        <v>0</v>
      </c>
      <c r="R30" s="13">
        <f>K30*R5+R29</f>
        <v>5365.5310140932525</v>
      </c>
      <c r="S30" s="134">
        <f t="shared" si="8"/>
        <v>46428.432121556245</v>
      </c>
      <c r="T30" s="13">
        <f>N30*T5+T29</f>
        <v>1750.0925906903915</v>
      </c>
      <c r="U30" s="10">
        <f t="shared" si="9"/>
        <v>4594.0740718413754</v>
      </c>
      <c r="V30" s="13">
        <f>P30*V5+V29</f>
        <v>4465.185183011241</v>
      </c>
      <c r="W30" s="13">
        <f>Q30*W5+W29</f>
        <v>2297.0370359206877</v>
      </c>
      <c r="X30" s="13">
        <f>N30*X5+X29</f>
        <v>1750.0925906903915</v>
      </c>
      <c r="Y30" s="13">
        <f>Q30*Y5+Y29</f>
        <v>2297.0370359206877</v>
      </c>
      <c r="Z30" s="135">
        <f t="shared" si="10"/>
        <v>-41315.67888524077</v>
      </c>
    </row>
    <row r="31" spans="1:29" ht="12.75" customHeight="1" x14ac:dyDescent="0.2">
      <c r="A31" s="12" t="s">
        <v>133</v>
      </c>
      <c r="B31" s="123">
        <v>41250</v>
      </c>
      <c r="C31" s="123">
        <f t="shared" si="0"/>
        <v>50</v>
      </c>
      <c r="D31" s="123">
        <v>275.43201559031502</v>
      </c>
      <c r="E31" s="131">
        <v>7</v>
      </c>
      <c r="F31" s="131">
        <v>68.155330997058599</v>
      </c>
      <c r="G31" s="131">
        <v>0</v>
      </c>
      <c r="H31" s="131">
        <v>0</v>
      </c>
      <c r="I31" s="131">
        <v>0</v>
      </c>
      <c r="J31" s="131">
        <v>0</v>
      </c>
      <c r="K31" s="13">
        <f t="shared" si="1"/>
        <v>525.60377729631659</v>
      </c>
      <c r="L31" s="13">
        <f t="shared" si="2"/>
        <v>12.962962962962964</v>
      </c>
      <c r="M31" s="13">
        <f t="shared" si="3"/>
        <v>122.68631797419231</v>
      </c>
      <c r="N31" s="13">
        <f t="shared" si="4"/>
        <v>0</v>
      </c>
      <c r="O31" s="10">
        <f t="shared" si="7"/>
        <v>0</v>
      </c>
      <c r="P31" s="13">
        <f t="shared" si="5"/>
        <v>0</v>
      </c>
      <c r="Q31" s="13">
        <f t="shared" si="6"/>
        <v>0</v>
      </c>
      <c r="R31" s="13">
        <f>K31*R5+R30</f>
        <v>5891.1347913895688</v>
      </c>
      <c r="S31" s="134">
        <f t="shared" si="8"/>
        <v>46551.118439530437</v>
      </c>
      <c r="T31" s="13">
        <f>N31*T5+T30</f>
        <v>1750.0925906903915</v>
      </c>
      <c r="U31" s="10">
        <f t="shared" si="9"/>
        <v>4594.0740718413754</v>
      </c>
      <c r="V31" s="13">
        <f>P31*V5+V30</f>
        <v>4465.185183011241</v>
      </c>
      <c r="W31" s="13">
        <f>Q31*W5+W30</f>
        <v>2297.0370359206877</v>
      </c>
      <c r="X31" s="13">
        <f>N31*X5+X30</f>
        <v>1750.0925906903915</v>
      </c>
      <c r="Y31" s="13">
        <f>Q31*Y5+Y30</f>
        <v>2297.0370359206877</v>
      </c>
      <c r="Z31" s="135">
        <f t="shared" si="10"/>
        <v>-40925.724388881608</v>
      </c>
    </row>
    <row r="32" spans="1:29" ht="12.75" customHeight="1" x14ac:dyDescent="0.2">
      <c r="A32" s="12" t="s">
        <v>134</v>
      </c>
      <c r="B32" s="123">
        <v>41300</v>
      </c>
      <c r="C32" s="123">
        <f t="shared" si="0"/>
        <v>50</v>
      </c>
      <c r="D32" s="123">
        <v>277.69254649355202</v>
      </c>
      <c r="E32" s="131">
        <v>7</v>
      </c>
      <c r="F32" s="131">
        <v>67.244629130206704</v>
      </c>
      <c r="G32" s="131">
        <v>0</v>
      </c>
      <c r="H32" s="131">
        <v>0</v>
      </c>
      <c r="I32" s="131">
        <v>0</v>
      </c>
      <c r="J32" s="131">
        <v>0</v>
      </c>
      <c r="K32" s="13">
        <f t="shared" si="1"/>
        <v>512.15237229987679</v>
      </c>
      <c r="L32" s="13">
        <f t="shared" si="2"/>
        <v>12.962962962962964</v>
      </c>
      <c r="M32" s="13">
        <f t="shared" si="3"/>
        <v>125.37033345117158</v>
      </c>
      <c r="N32" s="13">
        <f t="shared" si="4"/>
        <v>0</v>
      </c>
      <c r="O32" s="10">
        <f t="shared" si="7"/>
        <v>0</v>
      </c>
      <c r="P32" s="13">
        <f t="shared" si="5"/>
        <v>0</v>
      </c>
      <c r="Q32" s="13">
        <f t="shared" si="6"/>
        <v>0</v>
      </c>
      <c r="R32" s="13">
        <f>K32*R5+R31</f>
        <v>6403.2871636894452</v>
      </c>
      <c r="S32" s="134">
        <f t="shared" si="8"/>
        <v>46676.488772981611</v>
      </c>
      <c r="T32" s="13">
        <f>N32*T5+T31</f>
        <v>1750.0925906903915</v>
      </c>
      <c r="U32" s="10">
        <f t="shared" si="9"/>
        <v>4594.0740718413754</v>
      </c>
      <c r="V32" s="13">
        <f>P32*V5+V31</f>
        <v>4465.185183011241</v>
      </c>
      <c r="W32" s="13">
        <f>Q32*W5+W31</f>
        <v>2297.0370359206877</v>
      </c>
      <c r="X32" s="13">
        <f>N32*X5+X31</f>
        <v>1750.0925906903915</v>
      </c>
      <c r="Y32" s="13">
        <f>Q32*Y5+Y31</f>
        <v>2297.0370359206877</v>
      </c>
      <c r="Z32" s="135">
        <f t="shared" si="10"/>
        <v>-40551.905312995863</v>
      </c>
    </row>
    <row r="33" spans="1:26" ht="12.75" customHeight="1" x14ac:dyDescent="0.2">
      <c r="A33" s="12" t="s">
        <v>135</v>
      </c>
      <c r="B33" s="123">
        <v>41350</v>
      </c>
      <c r="C33" s="123">
        <f t="shared" si="0"/>
        <v>50</v>
      </c>
      <c r="D33" s="123">
        <v>299.18982378061497</v>
      </c>
      <c r="E33" s="131">
        <v>7</v>
      </c>
      <c r="F33" s="131">
        <v>60.444062456839703</v>
      </c>
      <c r="G33" s="131">
        <v>0</v>
      </c>
      <c r="H33" s="131">
        <v>0</v>
      </c>
      <c r="I33" s="131">
        <v>0</v>
      </c>
      <c r="J33" s="131">
        <v>0</v>
      </c>
      <c r="K33" s="13">
        <f t="shared" si="1"/>
        <v>534.15034284645094</v>
      </c>
      <c r="L33" s="13">
        <f t="shared" si="2"/>
        <v>12.962962962962964</v>
      </c>
      <c r="M33" s="13">
        <f t="shared" si="3"/>
        <v>118.23026998800594</v>
      </c>
      <c r="N33" s="13">
        <f t="shared" si="4"/>
        <v>0</v>
      </c>
      <c r="O33" s="10">
        <f t="shared" si="7"/>
        <v>0</v>
      </c>
      <c r="P33" s="13">
        <f t="shared" si="5"/>
        <v>0</v>
      </c>
      <c r="Q33" s="13">
        <f t="shared" si="6"/>
        <v>0</v>
      </c>
      <c r="R33" s="13">
        <f>K33*R5+R32</f>
        <v>6937.4375065358963</v>
      </c>
      <c r="S33" s="134">
        <f t="shared" si="8"/>
        <v>46794.71904296962</v>
      </c>
      <c r="T33" s="13">
        <f>N33*T5+T32</f>
        <v>1750.0925906903915</v>
      </c>
      <c r="U33" s="10">
        <f t="shared" si="9"/>
        <v>4594.0740718413754</v>
      </c>
      <c r="V33" s="13">
        <f>P33*V5+V32</f>
        <v>4465.185183011241</v>
      </c>
      <c r="W33" s="13">
        <f>Q33*W5+W32</f>
        <v>2297.0370359206877</v>
      </c>
      <c r="X33" s="13">
        <f>N33*X5+X32</f>
        <v>1750.0925906903915</v>
      </c>
      <c r="Y33" s="13">
        <f>Q33*Y5+Y32</f>
        <v>2297.0370359206877</v>
      </c>
      <c r="Z33" s="135">
        <f t="shared" si="10"/>
        <v>-40148.948203100379</v>
      </c>
    </row>
    <row r="34" spans="1:26" ht="12.75" customHeight="1" x14ac:dyDescent="0.2">
      <c r="A34" s="12" t="s">
        <v>136</v>
      </c>
      <c r="B34" s="123">
        <v>41400</v>
      </c>
      <c r="C34" s="123">
        <f t="shared" si="0"/>
        <v>50</v>
      </c>
      <c r="D34" s="123">
        <v>355.423761332276</v>
      </c>
      <c r="E34" s="131">
        <v>7</v>
      </c>
      <c r="F34" s="131">
        <v>43.496521038429798</v>
      </c>
      <c r="G34" s="131">
        <v>0</v>
      </c>
      <c r="H34" s="131">
        <v>0</v>
      </c>
      <c r="I34" s="131">
        <v>0</v>
      </c>
      <c r="J34" s="131">
        <v>0</v>
      </c>
      <c r="K34" s="13">
        <f t="shared" si="1"/>
        <v>606.12368991934352</v>
      </c>
      <c r="L34" s="13">
        <f t="shared" si="2"/>
        <v>12.962962962962964</v>
      </c>
      <c r="M34" s="13">
        <f t="shared" si="3"/>
        <v>96.241281014138423</v>
      </c>
      <c r="N34" s="13">
        <f t="shared" si="4"/>
        <v>0</v>
      </c>
      <c r="O34" s="10">
        <f t="shared" si="7"/>
        <v>0</v>
      </c>
      <c r="P34" s="13">
        <f t="shared" si="5"/>
        <v>0</v>
      </c>
      <c r="Q34" s="13">
        <f t="shared" si="6"/>
        <v>0</v>
      </c>
      <c r="R34" s="13">
        <f>K34*R5+R33</f>
        <v>7543.56119645524</v>
      </c>
      <c r="S34" s="134">
        <f t="shared" si="8"/>
        <v>46890.96032398376</v>
      </c>
      <c r="T34" s="13">
        <f>N34*T5+T33</f>
        <v>1750.0925906903915</v>
      </c>
      <c r="U34" s="10">
        <f t="shared" si="9"/>
        <v>4594.0740718413754</v>
      </c>
      <c r="V34" s="13">
        <f>P34*V5+V33</f>
        <v>4465.185183011241</v>
      </c>
      <c r="W34" s="13">
        <f>Q34*W5+W33</f>
        <v>2297.0370359206877</v>
      </c>
      <c r="X34" s="13">
        <f>N34*X5+X33</f>
        <v>1750.0925906903915</v>
      </c>
      <c r="Y34" s="13">
        <f>Q34*Y5+Y33</f>
        <v>2297.0370359206877</v>
      </c>
      <c r="Z34" s="135">
        <f t="shared" si="10"/>
        <v>-39652.028757158136</v>
      </c>
    </row>
    <row r="35" spans="1:26" ht="12.75" customHeight="1" x14ac:dyDescent="0.2">
      <c r="A35" s="12" t="s">
        <v>137</v>
      </c>
      <c r="B35" s="123">
        <v>41442</v>
      </c>
      <c r="C35" s="123">
        <f t="shared" si="0"/>
        <v>42</v>
      </c>
      <c r="D35" s="123">
        <v>401.40711851426101</v>
      </c>
      <c r="E35" s="131">
        <v>7</v>
      </c>
      <c r="F35" s="131">
        <v>33.010234364825898</v>
      </c>
      <c r="G35" s="131">
        <v>0</v>
      </c>
      <c r="H35" s="131">
        <v>0</v>
      </c>
      <c r="I35" s="131">
        <v>0</v>
      </c>
      <c r="J35" s="131">
        <v>0</v>
      </c>
      <c r="K35" s="13">
        <f t="shared" si="1"/>
        <v>588.64623988064</v>
      </c>
      <c r="L35" s="13">
        <f t="shared" si="2"/>
        <v>10.888888888888889</v>
      </c>
      <c r="M35" s="13">
        <f t="shared" si="3"/>
        <v>59.505254202532207</v>
      </c>
      <c r="N35" s="13">
        <f t="shared" si="4"/>
        <v>0</v>
      </c>
      <c r="O35" s="10">
        <f t="shared" si="7"/>
        <v>0</v>
      </c>
      <c r="P35" s="13">
        <f t="shared" si="5"/>
        <v>0</v>
      </c>
      <c r="Q35" s="13">
        <f t="shared" si="6"/>
        <v>0</v>
      </c>
      <c r="R35" s="13">
        <f>K35*R5+R34</f>
        <v>8132.2074363358797</v>
      </c>
      <c r="S35" s="134">
        <f t="shared" si="8"/>
        <v>46950.465578186289</v>
      </c>
      <c r="T35" s="13">
        <f>N35*T5+T34</f>
        <v>1750.0925906903915</v>
      </c>
      <c r="U35" s="10">
        <f t="shared" si="9"/>
        <v>4594.0740718413754</v>
      </c>
      <c r="V35" s="13">
        <f>P35*V5+V34</f>
        <v>4465.185183011241</v>
      </c>
      <c r="W35" s="13">
        <f>Q35*W5+W34</f>
        <v>2297.0370359206877</v>
      </c>
      <c r="X35" s="13">
        <f>N35*X5+X34</f>
        <v>1750.0925906903915</v>
      </c>
      <c r="Y35" s="13">
        <f>Q35*Y5+Y34</f>
        <v>2297.0370359206877</v>
      </c>
      <c r="Z35" s="135">
        <f t="shared" si="10"/>
        <v>-39133.776660368916</v>
      </c>
    </row>
    <row r="36" spans="1:26" ht="12.75" customHeight="1" x14ac:dyDescent="0.2">
      <c r="A36" s="12"/>
      <c r="B36" s="12"/>
      <c r="C36" s="12"/>
      <c r="D36" s="12"/>
      <c r="E36" s="133"/>
      <c r="F36" s="133"/>
      <c r="G36" s="133"/>
      <c r="H36" s="133"/>
      <c r="I36" s="133"/>
      <c r="J36" s="13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6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6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6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6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6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6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6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6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6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6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6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A601" s="17" t="s">
        <v>36</v>
      </c>
      <c r="AB601" s="18"/>
      <c r="AC601" s="19"/>
    </row>
    <row r="602" spans="1:2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A602" s="17" t="s">
        <v>37</v>
      </c>
      <c r="AB602" s="20" t="s">
        <v>38</v>
      </c>
      <c r="AC602" s="20"/>
    </row>
    <row r="603" spans="1:2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A603" s="21" t="s">
        <v>39</v>
      </c>
      <c r="AB603" s="22" t="s">
        <v>40</v>
      </c>
      <c r="AC603" s="22"/>
    </row>
    <row r="604" spans="1:2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21" t="s">
        <v>41</v>
      </c>
      <c r="AB604" s="22" t="s">
        <v>42</v>
      </c>
      <c r="AC604" s="22"/>
    </row>
    <row r="605" spans="1:2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21" t="s">
        <v>43</v>
      </c>
      <c r="AB605" s="22" t="s">
        <v>44</v>
      </c>
      <c r="AC605" s="22" t="s">
        <v>45</v>
      </c>
    </row>
    <row r="606" spans="1:2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46</v>
      </c>
      <c r="AB606" s="22" t="s">
        <v>44</v>
      </c>
      <c r="AC606" s="22" t="s">
        <v>47</v>
      </c>
    </row>
    <row r="607" spans="1:2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3" t="s">
        <v>48</v>
      </c>
      <c r="AB607" s="24" t="s">
        <v>49</v>
      </c>
      <c r="AC607" s="24" t="s">
        <v>50</v>
      </c>
    </row>
    <row r="608" spans="1:2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3" t="s">
        <v>51</v>
      </c>
      <c r="AB608" s="24" t="s">
        <v>52</v>
      </c>
      <c r="AC608" s="24" t="s">
        <v>53</v>
      </c>
    </row>
    <row r="609" spans="1:29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3" t="s">
        <v>54</v>
      </c>
      <c r="AB609" s="24" t="s">
        <v>55</v>
      </c>
      <c r="AC609" s="24" t="s">
        <v>56</v>
      </c>
    </row>
    <row r="610" spans="1:29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54</v>
      </c>
      <c r="AB610" s="24" t="s">
        <v>57</v>
      </c>
      <c r="AC610" s="24" t="s">
        <v>58</v>
      </c>
    </row>
    <row r="611" spans="1:29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54</v>
      </c>
      <c r="AB611" s="24" t="s">
        <v>59</v>
      </c>
      <c r="AC611" s="24" t="s">
        <v>60</v>
      </c>
    </row>
    <row r="612" spans="1:29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5" t="s">
        <v>54</v>
      </c>
      <c r="AB612" s="26" t="s">
        <v>61</v>
      </c>
      <c r="AC612" s="26" t="s">
        <v>62</v>
      </c>
    </row>
    <row r="613" spans="1:29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9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9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9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</row>
    <row r="1920" spans="1:23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</row>
    <row r="1921" spans="1:10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91" t="s">
        <v>92</v>
      </c>
      <c r="E1" s="192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93" t="s">
        <v>10</v>
      </c>
      <c r="C17" s="193"/>
      <c r="D17" s="194">
        <f>D16+E16</f>
        <v>0</v>
      </c>
      <c r="E17" s="195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Ramp C Stage 1</vt:lpstr>
      <vt:lpstr>Ramp C Stage 2</vt:lpstr>
      <vt:lpstr>Ramp C Stage 6</vt:lpstr>
      <vt:lpstr>QuantityReportTempXML OLD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2020-04-27T21:14:47Z</dcterms:modified>
</cp:coreProperties>
</file>