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54880B1F-39D7-448E-9613-46C6F94144E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amp A Stage 1" sheetId="6" r:id="rId1"/>
    <sheet name="Ramp A Stage 5" sheetId="7" r:id="rId2"/>
    <sheet name="QuantityReportTempXML - OLD" sheetId="5" r:id="rId3"/>
    <sheet name="Template-Detail" sheetId="4" r:id="rId4"/>
    <sheet name="Template-Summary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6" l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K29" i="6" l="1"/>
  <c r="L29" i="6"/>
  <c r="M29" i="6"/>
  <c r="N29" i="6"/>
  <c r="O29" i="6"/>
  <c r="J29" i="6"/>
  <c r="J8" i="6"/>
  <c r="P8" i="6" s="1"/>
  <c r="P9" i="6" s="1"/>
  <c r="K8" i="6"/>
  <c r="J9" i="6"/>
  <c r="K9" i="6"/>
  <c r="C8" i="6"/>
  <c r="M8" i="6"/>
  <c r="R8" i="6" s="1"/>
  <c r="N8" i="6"/>
  <c r="O8" i="6"/>
  <c r="O9" i="6"/>
  <c r="N9" i="6"/>
  <c r="M9" i="6"/>
  <c r="T8" i="6" l="1"/>
  <c r="T9" i="6" s="1"/>
  <c r="R9" i="6"/>
  <c r="Q8" i="6"/>
  <c r="Q9" i="6" s="1"/>
  <c r="S8" i="6"/>
  <c r="S9" i="6" s="1"/>
  <c r="K7" i="6"/>
  <c r="C16" i="7" l="1"/>
  <c r="L16" i="7" s="1"/>
  <c r="C15" i="7"/>
  <c r="C14" i="7"/>
  <c r="M14" i="7" s="1"/>
  <c r="C13" i="7"/>
  <c r="C12" i="7"/>
  <c r="N12" i="7" s="1"/>
  <c r="C11" i="7"/>
  <c r="N11" i="7" s="1"/>
  <c r="C10" i="7"/>
  <c r="L10" i="7" s="1"/>
  <c r="C9" i="7"/>
  <c r="L9" i="7" s="1"/>
  <c r="C8" i="7"/>
  <c r="L8" i="7" s="1"/>
  <c r="C27" i="6"/>
  <c r="O27" i="6" s="1"/>
  <c r="C26" i="6"/>
  <c r="N26" i="6" s="1"/>
  <c r="C25" i="6"/>
  <c r="J25" i="6" s="1"/>
  <c r="C24" i="6"/>
  <c r="O24" i="6" s="1"/>
  <c r="N23" i="6"/>
  <c r="C23" i="6"/>
  <c r="M23" i="6" s="1"/>
  <c r="C22" i="6"/>
  <c r="M22" i="6" s="1"/>
  <c r="C21" i="6"/>
  <c r="N21" i="6" s="1"/>
  <c r="C20" i="6"/>
  <c r="N20" i="6" s="1"/>
  <c r="C19" i="6"/>
  <c r="O19" i="6" s="1"/>
  <c r="C18" i="6"/>
  <c r="N18" i="6" s="1"/>
  <c r="C17" i="6"/>
  <c r="J17" i="6" s="1"/>
  <c r="C16" i="6"/>
  <c r="O16" i="6" s="1"/>
  <c r="C15" i="6"/>
  <c r="J15" i="6" s="1"/>
  <c r="C14" i="6"/>
  <c r="M14" i="6" s="1"/>
  <c r="C13" i="6"/>
  <c r="N13" i="6" s="1"/>
  <c r="C12" i="6"/>
  <c r="J12" i="6" s="1"/>
  <c r="C11" i="6"/>
  <c r="O11" i="6" s="1"/>
  <c r="C10" i="6"/>
  <c r="N10" i="6" s="1"/>
  <c r="C9" i="6"/>
  <c r="O9" i="7" l="1"/>
  <c r="O10" i="6"/>
  <c r="O14" i="6"/>
  <c r="O12" i="6"/>
  <c r="J16" i="6"/>
  <c r="K16" i="6"/>
  <c r="O20" i="6"/>
  <c r="O26" i="6"/>
  <c r="L16" i="6"/>
  <c r="M16" i="6"/>
  <c r="N19" i="6"/>
  <c r="K8" i="7"/>
  <c r="L11" i="7"/>
  <c r="J9" i="7"/>
  <c r="M11" i="7"/>
  <c r="N14" i="7"/>
  <c r="K9" i="7"/>
  <c r="M9" i="7"/>
  <c r="M8" i="7"/>
  <c r="K11" i="7"/>
  <c r="M15" i="7"/>
  <c r="J23" i="6"/>
  <c r="N8" i="7"/>
  <c r="N15" i="7"/>
  <c r="K12" i="6"/>
  <c r="L12" i="6"/>
  <c r="J26" i="6"/>
  <c r="N9" i="7"/>
  <c r="O15" i="7"/>
  <c r="M12" i="6"/>
  <c r="O23" i="6"/>
  <c r="O11" i="7"/>
  <c r="O14" i="7"/>
  <c r="K16" i="7"/>
  <c r="J12" i="7"/>
  <c r="J15" i="7"/>
  <c r="M16" i="7"/>
  <c r="K24" i="6"/>
  <c r="N16" i="6"/>
  <c r="N24" i="6"/>
  <c r="J11" i="7"/>
  <c r="L15" i="7"/>
  <c r="N16" i="7"/>
  <c r="N13" i="7"/>
  <c r="M13" i="7"/>
  <c r="J13" i="7"/>
  <c r="L13" i="7"/>
  <c r="K13" i="7"/>
  <c r="J10" i="7"/>
  <c r="O10" i="7"/>
  <c r="N10" i="7"/>
  <c r="M10" i="7"/>
  <c r="O13" i="7"/>
  <c r="K10" i="7"/>
  <c r="O12" i="7"/>
  <c r="M12" i="7"/>
  <c r="K12" i="7"/>
  <c r="L12" i="7"/>
  <c r="O8" i="7"/>
  <c r="J14" i="7"/>
  <c r="O16" i="7"/>
  <c r="K14" i="7"/>
  <c r="J8" i="7"/>
  <c r="L14" i="7"/>
  <c r="K15" i="7"/>
  <c r="J16" i="7"/>
  <c r="K15" i="6"/>
  <c r="L18" i="6"/>
  <c r="J20" i="6"/>
  <c r="L15" i="6"/>
  <c r="K20" i="6"/>
  <c r="O22" i="6"/>
  <c r="M25" i="6"/>
  <c r="L27" i="6"/>
  <c r="L11" i="6"/>
  <c r="N12" i="6"/>
  <c r="O18" i="6"/>
  <c r="L20" i="6"/>
  <c r="J24" i="6"/>
  <c r="J18" i="6"/>
  <c r="K27" i="6"/>
  <c r="K11" i="6"/>
  <c r="N11" i="6"/>
  <c r="J10" i="6"/>
  <c r="O15" i="6"/>
  <c r="K19" i="6"/>
  <c r="M20" i="6"/>
  <c r="K23" i="6"/>
  <c r="L24" i="6"/>
  <c r="L26" i="6"/>
  <c r="N15" i="6"/>
  <c r="L10" i="6"/>
  <c r="M17" i="6"/>
  <c r="L19" i="6"/>
  <c r="L23" i="6"/>
  <c r="M24" i="6"/>
  <c r="K17" i="6"/>
  <c r="K25" i="6"/>
  <c r="L9" i="6"/>
  <c r="K10" i="6"/>
  <c r="J11" i="6"/>
  <c r="O13" i="6"/>
  <c r="N14" i="6"/>
  <c r="M15" i="6"/>
  <c r="L17" i="6"/>
  <c r="K18" i="6"/>
  <c r="J19" i="6"/>
  <c r="O21" i="6"/>
  <c r="N22" i="6"/>
  <c r="L25" i="6"/>
  <c r="K26" i="6"/>
  <c r="J27" i="6"/>
  <c r="J13" i="6"/>
  <c r="M10" i="6"/>
  <c r="K13" i="6"/>
  <c r="J14" i="6"/>
  <c r="N17" i="6"/>
  <c r="M18" i="6"/>
  <c r="K21" i="6"/>
  <c r="J22" i="6"/>
  <c r="N25" i="6"/>
  <c r="M26" i="6"/>
  <c r="J21" i="6"/>
  <c r="M11" i="6"/>
  <c r="L13" i="6"/>
  <c r="K14" i="6"/>
  <c r="O17" i="6"/>
  <c r="M19" i="6"/>
  <c r="L21" i="6"/>
  <c r="K22" i="6"/>
  <c r="O25" i="6"/>
  <c r="M27" i="6"/>
  <c r="L14" i="6"/>
  <c r="L22" i="6"/>
  <c r="N27" i="6"/>
  <c r="M13" i="6"/>
  <c r="M21" i="6"/>
  <c r="C8" i="5"/>
  <c r="K8" i="5" s="1"/>
  <c r="C9" i="5"/>
  <c r="L9" i="5"/>
  <c r="N9" i="5"/>
  <c r="C10" i="5"/>
  <c r="C11" i="5"/>
  <c r="O11" i="5" s="1"/>
  <c r="L11" i="5"/>
  <c r="C12" i="5"/>
  <c r="O12" i="5" s="1"/>
  <c r="K12" i="5"/>
  <c r="L12" i="5"/>
  <c r="M12" i="5"/>
  <c r="N12" i="5"/>
  <c r="P12" i="5"/>
  <c r="C13" i="5"/>
  <c r="Q13" i="5"/>
  <c r="C14" i="5"/>
  <c r="K14" i="5" s="1"/>
  <c r="P14" i="5"/>
  <c r="C15" i="5"/>
  <c r="L15" i="5" s="1"/>
  <c r="C16" i="5"/>
  <c r="K16" i="5"/>
  <c r="L16" i="5"/>
  <c r="M16" i="5"/>
  <c r="C17" i="5"/>
  <c r="L17" i="5"/>
  <c r="C18" i="5"/>
  <c r="K18" i="5" s="1"/>
  <c r="N18" i="5"/>
  <c r="P18" i="5"/>
  <c r="C19" i="5"/>
  <c r="O19" i="5" s="1"/>
  <c r="C20" i="5"/>
  <c r="O20" i="5" s="1"/>
  <c r="K20" i="5"/>
  <c r="C21" i="5"/>
  <c r="C22" i="5"/>
  <c r="K22" i="5"/>
  <c r="C23" i="5"/>
  <c r="L23" i="5" s="1"/>
  <c r="C24" i="5"/>
  <c r="K24" i="5"/>
  <c r="L24" i="5"/>
  <c r="M24" i="5"/>
  <c r="C25" i="5"/>
  <c r="K25" i="5"/>
  <c r="C26" i="5"/>
  <c r="K26" i="5"/>
  <c r="L26" i="5"/>
  <c r="M26" i="5"/>
  <c r="N26" i="5"/>
  <c r="P26" i="5"/>
  <c r="C27" i="5"/>
  <c r="O27" i="5" s="1"/>
  <c r="N27" i="5"/>
  <c r="P27" i="5"/>
  <c r="Q27" i="5"/>
  <c r="C28" i="5"/>
  <c r="O28" i="5" s="1"/>
  <c r="K28" i="5"/>
  <c r="P28" i="5"/>
  <c r="Q28" i="5"/>
  <c r="C29" i="5"/>
  <c r="C30" i="5"/>
  <c r="K30" i="5" s="1"/>
  <c r="C31" i="5"/>
  <c r="L31" i="5"/>
  <c r="C32" i="5"/>
  <c r="K32" i="5"/>
  <c r="L32" i="5"/>
  <c r="M32" i="5"/>
  <c r="C33" i="5"/>
  <c r="K33" i="5" s="1"/>
  <c r="C34" i="5"/>
  <c r="P34" i="5" s="1"/>
  <c r="K34" i="5"/>
  <c r="L34" i="5"/>
  <c r="C35" i="5"/>
  <c r="O35" i="5" s="1"/>
  <c r="K35" i="5"/>
  <c r="L35" i="5"/>
  <c r="M35" i="5"/>
  <c r="N35" i="5"/>
  <c r="P35" i="5"/>
  <c r="Q35" i="5"/>
  <c r="C36" i="5"/>
  <c r="O36" i="5" s="1"/>
  <c r="K36" i="5"/>
  <c r="L36" i="5"/>
  <c r="M36" i="5"/>
  <c r="N36" i="5"/>
  <c r="P36" i="5"/>
  <c r="Q36" i="5"/>
  <c r="K18" i="7" l="1"/>
  <c r="L18" i="7"/>
  <c r="Q10" i="5"/>
  <c r="O10" i="5"/>
  <c r="P25" i="5"/>
  <c r="O25" i="5"/>
  <c r="Q22" i="5"/>
  <c r="O22" i="5"/>
  <c r="K17" i="5"/>
  <c r="O17" i="5"/>
  <c r="K11" i="5"/>
  <c r="N18" i="7"/>
  <c r="S8" i="7"/>
  <c r="S9" i="7" s="1"/>
  <c r="S10" i="7" s="1"/>
  <c r="S11" i="7" s="1"/>
  <c r="S12" i="7" s="1"/>
  <c r="S13" i="7" s="1"/>
  <c r="S14" i="7" s="1"/>
  <c r="S15" i="7" s="1"/>
  <c r="S16" i="7" s="1"/>
  <c r="P21" i="5"/>
  <c r="O21" i="5"/>
  <c r="R10" i="6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Q19" i="5"/>
  <c r="Q14" i="5"/>
  <c r="O14" i="5"/>
  <c r="N32" i="5"/>
  <c r="O32" i="5"/>
  <c r="N28" i="5"/>
  <c r="M27" i="5"/>
  <c r="Q20" i="5"/>
  <c r="P19" i="5"/>
  <c r="M18" i="5"/>
  <c r="P10" i="5"/>
  <c r="K9" i="5"/>
  <c r="O9" i="5"/>
  <c r="Q29" i="5"/>
  <c r="O29" i="5"/>
  <c r="Q8" i="7"/>
  <c r="Q9" i="7" s="1"/>
  <c r="Q10" i="7" s="1"/>
  <c r="Q11" i="7" s="1"/>
  <c r="Q12" i="7" s="1"/>
  <c r="Q13" i="7" s="1"/>
  <c r="Q14" i="7" s="1"/>
  <c r="Q15" i="7" s="1"/>
  <c r="Q16" i="7" s="1"/>
  <c r="O18" i="7"/>
  <c r="N33" i="5"/>
  <c r="M33" i="5"/>
  <c r="M28" i="5"/>
  <c r="L27" i="5"/>
  <c r="Q26" i="5"/>
  <c r="O26" i="5"/>
  <c r="P20" i="5"/>
  <c r="N19" i="5"/>
  <c r="L18" i="5"/>
  <c r="P13" i="5"/>
  <c r="O13" i="5"/>
  <c r="Q11" i="5"/>
  <c r="N10" i="5"/>
  <c r="M8" i="5"/>
  <c r="Q10" i="6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J18" i="7"/>
  <c r="L33" i="5"/>
  <c r="K31" i="5"/>
  <c r="O31" i="5"/>
  <c r="L28" i="5"/>
  <c r="K27" i="5"/>
  <c r="N25" i="5"/>
  <c r="N24" i="5"/>
  <c r="O24" i="5"/>
  <c r="N20" i="5"/>
  <c r="M19" i="5"/>
  <c r="N16" i="5"/>
  <c r="O16" i="5"/>
  <c r="Q12" i="5"/>
  <c r="P11" i="5"/>
  <c r="M10" i="5"/>
  <c r="Q34" i="5"/>
  <c r="O34" i="5"/>
  <c r="N34" i="5"/>
  <c r="M25" i="5"/>
  <c r="M20" i="5"/>
  <c r="L19" i="5"/>
  <c r="Q18" i="5"/>
  <c r="O18" i="5"/>
  <c r="N11" i="5"/>
  <c r="L10" i="5"/>
  <c r="L8" i="5"/>
  <c r="Z8" i="5" s="1"/>
  <c r="O8" i="5"/>
  <c r="U8" i="5" s="1"/>
  <c r="R8" i="7"/>
  <c r="R9" i="7" s="1"/>
  <c r="R10" i="7" s="1"/>
  <c r="R11" i="7" s="1"/>
  <c r="R12" i="7" s="1"/>
  <c r="R13" i="7" s="1"/>
  <c r="R14" i="7" s="1"/>
  <c r="R15" i="7" s="1"/>
  <c r="R16" i="7" s="1"/>
  <c r="M18" i="7"/>
  <c r="M34" i="5"/>
  <c r="P33" i="5"/>
  <c r="O33" i="5"/>
  <c r="Q30" i="5"/>
  <c r="O30" i="5"/>
  <c r="L25" i="5"/>
  <c r="K23" i="5"/>
  <c r="O23" i="5"/>
  <c r="L20" i="5"/>
  <c r="K19" i="5"/>
  <c r="N17" i="5"/>
  <c r="K15" i="5"/>
  <c r="O15" i="5"/>
  <c r="M11" i="5"/>
  <c r="K10" i="5"/>
  <c r="U8" i="7"/>
  <c r="U9" i="7" s="1"/>
  <c r="U10" i="7" s="1"/>
  <c r="U11" i="7" s="1"/>
  <c r="U12" i="7" s="1"/>
  <c r="U13" i="7" s="1"/>
  <c r="U14" i="7" s="1"/>
  <c r="U15" i="7" s="1"/>
  <c r="U16" i="7" s="1"/>
  <c r="P8" i="7"/>
  <c r="P9" i="7" s="1"/>
  <c r="P10" i="7" s="1"/>
  <c r="P11" i="7" s="1"/>
  <c r="P12" i="7" s="1"/>
  <c r="P13" i="7" s="1"/>
  <c r="P14" i="7" s="1"/>
  <c r="P15" i="7" s="1"/>
  <c r="P16" i="7" s="1"/>
  <c r="T8" i="7"/>
  <c r="T9" i="7" s="1"/>
  <c r="T10" i="7" s="1"/>
  <c r="T11" i="7" s="1"/>
  <c r="T12" i="7" s="1"/>
  <c r="T13" i="7" s="1"/>
  <c r="T14" i="7" s="1"/>
  <c r="T15" i="7" s="1"/>
  <c r="T16" i="7" s="1"/>
  <c r="P10" i="6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S10" i="6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T10" i="6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V10" i="5"/>
  <c r="Q31" i="5"/>
  <c r="N29" i="5"/>
  <c r="Q23" i="5"/>
  <c r="P22" i="5"/>
  <c r="N13" i="5"/>
  <c r="R8" i="5"/>
  <c r="Q32" i="5"/>
  <c r="P31" i="5"/>
  <c r="N30" i="5"/>
  <c r="M29" i="5"/>
  <c r="Q24" i="5"/>
  <c r="P23" i="5"/>
  <c r="N22" i="5"/>
  <c r="M21" i="5"/>
  <c r="Q16" i="5"/>
  <c r="P15" i="5"/>
  <c r="N14" i="5"/>
  <c r="M13" i="5"/>
  <c r="Q8" i="5"/>
  <c r="P29" i="5"/>
  <c r="N21" i="5"/>
  <c r="Q15" i="5"/>
  <c r="P32" i="5"/>
  <c r="N31" i="5"/>
  <c r="M30" i="5"/>
  <c r="Q25" i="5"/>
  <c r="P24" i="5"/>
  <c r="N23" i="5"/>
  <c r="M22" i="5"/>
  <c r="L21" i="5"/>
  <c r="Q17" i="5"/>
  <c r="P16" i="5"/>
  <c r="N15" i="5"/>
  <c r="M14" i="5"/>
  <c r="L13" i="5"/>
  <c r="Q9" i="5"/>
  <c r="P8" i="5"/>
  <c r="V8" i="5" s="1"/>
  <c r="P30" i="5"/>
  <c r="Q33" i="5"/>
  <c r="L29" i="5"/>
  <c r="M31" i="5"/>
  <c r="L30" i="5"/>
  <c r="K29" i="5"/>
  <c r="M23" i="5"/>
  <c r="L22" i="5"/>
  <c r="K21" i="5"/>
  <c r="P17" i="5"/>
  <c r="M15" i="5"/>
  <c r="L14" i="5"/>
  <c r="K13" i="5"/>
  <c r="P9" i="5"/>
  <c r="V9" i="5" s="1"/>
  <c r="N8" i="5"/>
  <c r="M17" i="5"/>
  <c r="M9" i="5"/>
  <c r="Q21" i="5"/>
  <c r="B29" i="1"/>
  <c r="Z9" i="5" l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Z36" i="5" s="1"/>
  <c r="V11" i="5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S8" i="5"/>
  <c r="S9" i="5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R9" i="5"/>
  <c r="R10" i="5" s="1"/>
  <c r="R11" i="5" s="1"/>
  <c r="R12" i="5" s="1"/>
  <c r="U9" i="5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R13" i="5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W8" i="5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Y8" i="5"/>
  <c r="Y9" i="5" s="1"/>
  <c r="Y10" i="5" s="1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X8" i="5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<sst xmlns="http://schemas.openxmlformats.org/spreadsheetml/2006/main" count="569" uniqueCount="164">
  <si>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</si>
  <si>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</si>
  <si>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</si>
  <si>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</si>
  <si>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</si>
  <si>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</si>
  <si>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</si>
  <si>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</si>
  <si>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</si>
  <si>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</si>
  <si>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</si>
  <si>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</si>
  <si>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</si>
  <si>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</si>
  <si>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</si>
  <si>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</si>
  <si>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</si>
  <si>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</si>
  <si>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</si>
  <si>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</si>
  <si>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</si>
  <si>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</si>
  <si>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</si>
  <si>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</si>
  <si>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</si>
  <si>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</si>
  <si>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</si>
  <si>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</si>
  <si>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</si>
  <si>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</si>
  <si>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</si>
  <si>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</si>
  <si>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</si>
  <si>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</si>
  <si>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</si>
  <si>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</si>
  <si>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</si>
  <si>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</si>
  <si>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</si>
  <si>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</si>
  <si>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</si>
  <si>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</si>
  <si>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</si>
  <si>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</si>
  <si>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</si>
  <si>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</si>
  <si>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</si>
  <si>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</si>
  <si>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</si>
  <si>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</si>
  <si>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</si>
  <si>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</si>
  <si>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</si>
  <si>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</si>
  <si>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</si>
  <si>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</si>
  <si>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</si>
  <si>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</si>
  <si>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</si>
  <si>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</si>
  <si>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</si>
  <si>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</si>
  <si>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</si>
  <si>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</si>
  <si>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</si>
  <si>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</si>
  <si>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</si>
  <si>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</si>
  <si>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</si>
  <si>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</si>
  <si>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</si>
  <si>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</si>
  <si>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</si>
  <si>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</si>
  <si>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</si>
  <si>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</si>
  <si>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</si>
  <si>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</si>
  <si>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</si>
  <si>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</si>
  <si>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</si>
  <si>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</si>
  <si>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</si>
  <si>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</si>
  <si>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</si>
  <si>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</si>
  <si>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</si>
  <si>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</si>
  <si>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</si>
  <si>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</si>
  <si>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</si>
  <si>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</si>
  <si>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</si>
  <si>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</si>
  <si>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</si>
  <si>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</si>
  <si>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</si>
  <si>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</si>
  <si>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</si>
  <si>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</si>
  <si>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</si>
  <si>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</si>
  <si>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</si>
  <si>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</si>
  <si>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</si>
  <si>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</si>
  <si>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</si>
  <si>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</si>
  <si>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</si>
  <si>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201+89</t>
  </si>
  <si>
    <t>202+00</t>
  </si>
  <si>
    <t>202+50</t>
  </si>
  <si>
    <t>203+00</t>
  </si>
  <si>
    <t>203+50</t>
  </si>
  <si>
    <t>204+00</t>
  </si>
  <si>
    <t>204+50</t>
  </si>
  <si>
    <t>205+00</t>
  </si>
  <si>
    <t>205+50</t>
  </si>
  <si>
    <t>206+00</t>
  </si>
  <si>
    <t>206+50</t>
  </si>
  <si>
    <t>207+00</t>
  </si>
  <si>
    <t>207+50</t>
  </si>
  <si>
    <t>208+00</t>
  </si>
  <si>
    <t>208+50</t>
  </si>
  <si>
    <t>209+00</t>
  </si>
  <si>
    <t>209+50</t>
  </si>
  <si>
    <t>210+00</t>
  </si>
  <si>
    <t>210+50</t>
  </si>
  <si>
    <t>211+00</t>
  </si>
  <si>
    <t>211+50</t>
  </si>
  <si>
    <t>212+00</t>
  </si>
  <si>
    <t>212+50</t>
  </si>
  <si>
    <t>213+00</t>
  </si>
  <si>
    <t>213+50</t>
  </si>
  <si>
    <t>214+00</t>
  </si>
  <si>
    <t>214+50</t>
  </si>
  <si>
    <t>215+00</t>
  </si>
  <si>
    <t>215+50</t>
  </si>
  <si>
    <t>215+95</t>
  </si>
  <si>
    <t>Unusable</t>
  </si>
  <si>
    <t>Pavement</t>
  </si>
  <si>
    <t>Material</t>
  </si>
  <si>
    <t xml:space="preserve">Topsoil </t>
  </si>
  <si>
    <t xml:space="preserve">Select </t>
  </si>
  <si>
    <t>Select</t>
  </si>
  <si>
    <t>Crushed</t>
  </si>
  <si>
    <t>Borrow</t>
  </si>
  <si>
    <t xml:space="preserve">Pavement 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</si>
  <si>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</si>
  <si>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</si>
  <si>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</si>
  <si>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</si>
  <si>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</si>
  <si>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</si>
  <si>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EBS in Fill</t>
  </si>
  <si>
    <t>Division -- Ramp A</t>
  </si>
  <si>
    <t>Stage 5 -- Ramp A</t>
  </si>
  <si>
    <t>Note 9</t>
  </si>
  <si>
    <t>Mass</t>
  </si>
  <si>
    <t>Ordinate</t>
  </si>
  <si>
    <t>Totals:</t>
  </si>
  <si>
    <t>Crushed Material</t>
  </si>
  <si>
    <t>Stage 2 -- Ramp A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</si>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</sst>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3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Fill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Fill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Fill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Fill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Fill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Fill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Fill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167" fontId="4" fillId="0" borderId="12" xfId="0" applyNumberFormat="1" applyFont="1" applyFill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1118-9E7D-4302-A794-52DD66662FE1}">
  <dimension ref="A1:AF4082"/>
  <sheetViews>
    <sheetView showGridLines="0" tabSelected="1" zoomScaleNormal="100" workbookViewId="0">
      <selection activeCell="K27" sqref="K27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162</v>
      </c>
    </row>
    <row r="2" spans="1:32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2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2"/>
      <c r="C3" s="92"/>
      <c r="D3" s="93"/>
      <c r="E3" s="97" t="s">
        <v>139</v>
      </c>
      <c r="F3" s="125"/>
      <c r="G3" s="97" t="s">
        <v>143</v>
      </c>
      <c r="H3" s="97" t="s">
        <v>144</v>
      </c>
      <c r="I3" s="95"/>
      <c r="J3" s="96"/>
      <c r="K3" s="97" t="s">
        <v>139</v>
      </c>
      <c r="L3" s="97"/>
      <c r="M3" s="97" t="s">
        <v>143</v>
      </c>
      <c r="N3" s="97" t="s">
        <v>144</v>
      </c>
      <c r="O3" s="98"/>
      <c r="P3" s="93"/>
      <c r="Q3" s="125" t="s">
        <v>67</v>
      </c>
      <c r="R3" s="125" t="s">
        <v>144</v>
      </c>
      <c r="S3" s="125" t="s">
        <v>150</v>
      </c>
      <c r="T3" s="163" t="s">
        <v>15</v>
      </c>
      <c r="U3" s="114" t="s">
        <v>158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2"/>
      <c r="C4" s="92"/>
      <c r="D4" s="93" t="s">
        <v>17</v>
      </c>
      <c r="E4" s="125" t="s">
        <v>147</v>
      </c>
      <c r="F4" s="125" t="s">
        <v>19</v>
      </c>
      <c r="G4" s="125" t="s">
        <v>145</v>
      </c>
      <c r="H4" s="125" t="s">
        <v>146</v>
      </c>
      <c r="I4" s="95" t="s">
        <v>22</v>
      </c>
      <c r="J4" s="93" t="s">
        <v>17</v>
      </c>
      <c r="K4" s="125" t="s">
        <v>147</v>
      </c>
      <c r="L4" s="125" t="s">
        <v>19</v>
      </c>
      <c r="M4" s="125" t="s">
        <v>145</v>
      </c>
      <c r="N4" s="125" t="s">
        <v>146</v>
      </c>
      <c r="O4" s="95" t="s">
        <v>22</v>
      </c>
      <c r="P4" s="93" t="s">
        <v>17</v>
      </c>
      <c r="Q4" s="125" t="s">
        <v>19</v>
      </c>
      <c r="R4" s="125" t="s">
        <v>161</v>
      </c>
      <c r="S4" s="125" t="s">
        <v>152</v>
      </c>
      <c r="T4" s="163" t="s">
        <v>23</v>
      </c>
      <c r="U4" s="115" t="s">
        <v>159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141</v>
      </c>
      <c r="F5" s="126"/>
      <c r="G5" s="125" t="s">
        <v>141</v>
      </c>
      <c r="H5" s="126"/>
      <c r="I5" s="103"/>
      <c r="J5" s="93"/>
      <c r="K5" s="125" t="s">
        <v>141</v>
      </c>
      <c r="L5" s="126"/>
      <c r="M5" s="125" t="s">
        <v>141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4" t="s">
        <v>157</v>
      </c>
      <c r="U6" s="116" t="s">
        <v>163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s="91" customFormat="1" ht="12.75" customHeight="1" x14ac:dyDescent="0.2">
      <c r="A7" s="144" t="s">
        <v>118</v>
      </c>
      <c r="B7" s="122">
        <v>20600</v>
      </c>
      <c r="C7" s="122">
        <v>0</v>
      </c>
      <c r="D7" s="173">
        <v>17.649976530066802</v>
      </c>
      <c r="E7" s="174">
        <v>0</v>
      </c>
      <c r="F7" s="181">
        <v>127.980093673841</v>
      </c>
      <c r="G7" s="174">
        <v>0</v>
      </c>
      <c r="H7" s="174">
        <v>0</v>
      </c>
      <c r="I7" s="176">
        <v>0</v>
      </c>
      <c r="J7" s="11">
        <v>0</v>
      </c>
      <c r="K7" s="11">
        <f>AVERAGE(E6:E7)*(C7)/27</f>
        <v>0</v>
      </c>
      <c r="L7" s="11">
        <v>0</v>
      </c>
      <c r="M7" s="142">
        <v>0</v>
      </c>
      <c r="N7" s="141">
        <v>0</v>
      </c>
      <c r="O7" s="141">
        <v>0</v>
      </c>
      <c r="P7" s="160">
        <v>0</v>
      </c>
      <c r="Q7" s="142">
        <v>0</v>
      </c>
      <c r="R7" s="142">
        <v>0</v>
      </c>
      <c r="S7" s="141">
        <v>0</v>
      </c>
      <c r="T7" s="140">
        <v>0</v>
      </c>
      <c r="U7" s="143">
        <v>0</v>
      </c>
      <c r="V7" s="89"/>
      <c r="W7" s="89"/>
      <c r="X7" s="89"/>
      <c r="Y7" s="90"/>
      <c r="Z7" s="90"/>
      <c r="AA7" s="90"/>
      <c r="AB7" s="90"/>
      <c r="AC7" s="90"/>
      <c r="AD7" s="90"/>
      <c r="AE7" s="90"/>
      <c r="AF7" s="90"/>
    </row>
    <row r="8" spans="1:32" ht="12.75" customHeight="1" x14ac:dyDescent="0.2">
      <c r="A8" s="144" t="s">
        <v>119</v>
      </c>
      <c r="B8" s="122">
        <v>20650</v>
      </c>
      <c r="C8" s="122">
        <f t="shared" ref="C8:C27" si="0">B8-B7</f>
        <v>50</v>
      </c>
      <c r="D8" s="173">
        <v>9.5948362468334398</v>
      </c>
      <c r="E8" s="174">
        <v>0</v>
      </c>
      <c r="F8" s="181">
        <v>120.207967483876</v>
      </c>
      <c r="G8" s="174">
        <v>102</v>
      </c>
      <c r="H8" s="174">
        <v>98</v>
      </c>
      <c r="I8" s="176">
        <v>51</v>
      </c>
      <c r="J8" s="11">
        <f t="shared" ref="J8:J9" si="1">AVERAGE(D7:D8)*(C8)/27</f>
        <v>25.22667849712985</v>
      </c>
      <c r="K8" s="11">
        <f t="shared" ref="K8:K9" si="2">AVERAGE(E7:E8)*(C8)/27</f>
        <v>0</v>
      </c>
      <c r="L8" s="11">
        <v>0</v>
      </c>
      <c r="M8" s="10">
        <f t="shared" ref="M8:M27" si="3">AVERAGE(G7:G8)*(C8)/27</f>
        <v>94.444444444444443</v>
      </c>
      <c r="N8" s="10">
        <f t="shared" ref="N8:N27" si="4">AVERAGE(H7:H8)*(C8)/27</f>
        <v>90.740740740740748</v>
      </c>
      <c r="O8" s="10">
        <f t="shared" ref="O8:O27" si="5">AVERAGE(I7:I8)*(C8)/27</f>
        <v>47.222222222222221</v>
      </c>
      <c r="P8" s="161">
        <f>J8*P5+P7</f>
        <v>25.22667849712985</v>
      </c>
      <c r="Q8" s="132">
        <f t="shared" ref="Q8:Q27" si="6">(L8-(N8*$S$5)-(O8*$T$5))*$Q$5+Q7</f>
        <v>-171.75925925925924</v>
      </c>
      <c r="R8" s="10">
        <f t="shared" ref="R8:R27" si="7">M8*$R$5+R7</f>
        <v>94.444444444444443</v>
      </c>
      <c r="S8" s="10">
        <f>N8*S5+S7</f>
        <v>104.35185185185185</v>
      </c>
      <c r="T8" s="11">
        <f>O8*T5+T7</f>
        <v>33.05555555555555</v>
      </c>
      <c r="U8" s="146">
        <f t="shared" ref="U8:U27" si="8">(J8-K8-(L8-(N8*$S$5)-(O8*$T$5))*$Q$5+U7)</f>
        <v>196.98593775638909</v>
      </c>
    </row>
    <row r="9" spans="1:32" ht="12.75" customHeight="1" x14ac:dyDescent="0.2">
      <c r="A9" s="144" t="s">
        <v>120</v>
      </c>
      <c r="B9" s="122">
        <v>20700</v>
      </c>
      <c r="C9" s="122">
        <f t="shared" si="0"/>
        <v>50</v>
      </c>
      <c r="D9" s="173">
        <v>11.394033027092499</v>
      </c>
      <c r="E9" s="174">
        <v>0</v>
      </c>
      <c r="F9" s="181">
        <v>251.73416345690001</v>
      </c>
      <c r="G9" s="174">
        <v>102</v>
      </c>
      <c r="H9" s="174">
        <v>98</v>
      </c>
      <c r="I9" s="176">
        <v>51</v>
      </c>
      <c r="J9" s="11">
        <f t="shared" si="1"/>
        <v>19.43413821659809</v>
      </c>
      <c r="K9" s="11">
        <f t="shared" si="2"/>
        <v>0</v>
      </c>
      <c r="L9" s="11">
        <f t="shared" ref="L9:L27" si="9">AVERAGE(F8:F9)*(C9)/27</f>
        <v>344.39086198219997</v>
      </c>
      <c r="M9" s="10">
        <f t="shared" si="3"/>
        <v>188.88888888888889</v>
      </c>
      <c r="N9" s="10">
        <f t="shared" si="4"/>
        <v>181.4814814814815</v>
      </c>
      <c r="O9" s="10">
        <f t="shared" si="5"/>
        <v>94.444444444444443</v>
      </c>
      <c r="P9" s="161">
        <f>J9*P5+P8</f>
        <v>44.660816713727939</v>
      </c>
      <c r="Q9" s="132">
        <f t="shared" si="6"/>
        <v>-84.789200300027773</v>
      </c>
      <c r="R9" s="10">
        <f t="shared" si="7"/>
        <v>283.33333333333331</v>
      </c>
      <c r="S9" s="10">
        <f>N9*S5+S8</f>
        <v>313.05555555555554</v>
      </c>
      <c r="T9" s="11">
        <f>O9*T5+T8</f>
        <v>99.166666666666657</v>
      </c>
      <c r="U9" s="146">
        <f t="shared" si="8"/>
        <v>129.45001701375571</v>
      </c>
    </row>
    <row r="10" spans="1:32" ht="12.75" customHeight="1" thickBot="1" x14ac:dyDescent="0.25">
      <c r="A10" s="144" t="s">
        <v>121</v>
      </c>
      <c r="B10" s="122">
        <v>20750</v>
      </c>
      <c r="C10" s="122">
        <f t="shared" si="0"/>
        <v>50</v>
      </c>
      <c r="D10" s="173">
        <v>18.889399223968201</v>
      </c>
      <c r="E10" s="174">
        <v>0</v>
      </c>
      <c r="F10" s="181">
        <v>351.09570086973599</v>
      </c>
      <c r="G10" s="174">
        <v>108</v>
      </c>
      <c r="H10" s="174">
        <v>104</v>
      </c>
      <c r="I10" s="176">
        <v>54</v>
      </c>
      <c r="J10" s="11">
        <f t="shared" ref="J10:J27" si="10">AVERAGE(D9:D10)*(C10)/27</f>
        <v>28.04021504727843</v>
      </c>
      <c r="K10" s="11">
        <f t="shared" ref="K10:K27" si="11">AVERAGE(E9:E10)*(C10)/27</f>
        <v>0</v>
      </c>
      <c r="L10" s="11">
        <f t="shared" si="9"/>
        <v>558.17580030244073</v>
      </c>
      <c r="M10" s="10">
        <f t="shared" si="3"/>
        <v>194.44444444444446</v>
      </c>
      <c r="N10" s="11">
        <f t="shared" si="4"/>
        <v>187.03703703703704</v>
      </c>
      <c r="O10" s="11">
        <f t="shared" si="5"/>
        <v>97.222222222222229</v>
      </c>
      <c r="P10" s="154">
        <f>J10*P5+P9</f>
        <v>72.701031761006362</v>
      </c>
      <c r="Q10" s="132">
        <f t="shared" si="6"/>
        <v>258.99536489283798</v>
      </c>
      <c r="R10" s="10">
        <f t="shared" si="7"/>
        <v>477.77777777777777</v>
      </c>
      <c r="S10" s="11">
        <f>N10*S5+S9</f>
        <v>528.14814814814815</v>
      </c>
      <c r="T10" s="11">
        <f>O10*T5+T9</f>
        <v>167.22222222222223</v>
      </c>
      <c r="U10" s="155">
        <f t="shared" si="8"/>
        <v>-186.29433313183159</v>
      </c>
    </row>
    <row r="11" spans="1:32" ht="12.75" customHeight="1" thickBot="1" x14ac:dyDescent="0.25">
      <c r="A11" s="144" t="s">
        <v>122</v>
      </c>
      <c r="B11" s="122">
        <v>20800</v>
      </c>
      <c r="C11" s="122">
        <f t="shared" si="0"/>
        <v>50</v>
      </c>
      <c r="D11" s="173">
        <v>19.342699420496501</v>
      </c>
      <c r="E11" s="174">
        <v>0</v>
      </c>
      <c r="F11" s="181">
        <v>490.71079886132202</v>
      </c>
      <c r="G11" s="174">
        <v>114</v>
      </c>
      <c r="H11" s="174">
        <v>110</v>
      </c>
      <c r="I11" s="176">
        <v>57</v>
      </c>
      <c r="J11" s="11">
        <f t="shared" si="10"/>
        <v>35.400091337467316</v>
      </c>
      <c r="K11" s="11">
        <f t="shared" si="11"/>
        <v>0</v>
      </c>
      <c r="L11" s="11">
        <f t="shared" si="9"/>
        <v>779.45046271394256</v>
      </c>
      <c r="M11" s="10">
        <f t="shared" si="3"/>
        <v>205.55555555555554</v>
      </c>
      <c r="N11" s="11">
        <f t="shared" si="4"/>
        <v>198.14814814814815</v>
      </c>
      <c r="O11" s="11">
        <f t="shared" si="5"/>
        <v>102.77777777777777</v>
      </c>
      <c r="P11" s="154">
        <f>J11*P5+P10</f>
        <v>108.10112309847368</v>
      </c>
      <c r="Q11" s="132">
        <f t="shared" si="6"/>
        <v>858.53992476674773</v>
      </c>
      <c r="R11" s="10">
        <f t="shared" si="7"/>
        <v>683.33333333333326</v>
      </c>
      <c r="S11" s="11">
        <f>N11*S5+S10</f>
        <v>756.01851851851848</v>
      </c>
      <c r="T11" s="11">
        <f>O11*T5+T10</f>
        <v>239.16666666666666</v>
      </c>
      <c r="U11" s="157">
        <f t="shared" si="8"/>
        <v>-750.43880166827398</v>
      </c>
      <c r="V11" s="135" t="s">
        <v>36</v>
      </c>
      <c r="W11" s="18"/>
      <c r="X11" s="19"/>
    </row>
    <row r="12" spans="1:32" ht="12.75" customHeight="1" x14ac:dyDescent="0.2">
      <c r="A12" s="138" t="s">
        <v>123</v>
      </c>
      <c r="B12" s="139">
        <v>20850</v>
      </c>
      <c r="C12" s="139">
        <f t="shared" si="0"/>
        <v>50</v>
      </c>
      <c r="D12" s="177">
        <v>18.454682697389199</v>
      </c>
      <c r="E12" s="178">
        <v>0</v>
      </c>
      <c r="F12" s="186">
        <v>673.57259365140305</v>
      </c>
      <c r="G12" s="178">
        <v>120</v>
      </c>
      <c r="H12" s="178">
        <v>116</v>
      </c>
      <c r="I12" s="180">
        <v>60</v>
      </c>
      <c r="J12" s="140">
        <f t="shared" si="10"/>
        <v>34.997576035079355</v>
      </c>
      <c r="K12" s="140">
        <f t="shared" si="11"/>
        <v>0</v>
      </c>
      <c r="L12" s="140">
        <f t="shared" si="9"/>
        <v>1078.0401782525234</v>
      </c>
      <c r="M12" s="141">
        <f t="shared" si="3"/>
        <v>216.66666666666666</v>
      </c>
      <c r="N12" s="140">
        <f t="shared" si="4"/>
        <v>209.25925925925927</v>
      </c>
      <c r="O12" s="140">
        <f t="shared" si="5"/>
        <v>108.33333333333333</v>
      </c>
      <c r="P12" s="153">
        <f>J12*P5+P11</f>
        <v>143.09869913355303</v>
      </c>
      <c r="Q12" s="142">
        <f t="shared" si="6"/>
        <v>1810.4882957305501</v>
      </c>
      <c r="R12" s="141">
        <f t="shared" si="7"/>
        <v>899.99999999999989</v>
      </c>
      <c r="S12" s="140">
        <f>N12*S5+S11</f>
        <v>996.66666666666663</v>
      </c>
      <c r="T12" s="140">
        <f>O12*T5+T11</f>
        <v>315</v>
      </c>
      <c r="U12" s="155">
        <f t="shared" si="8"/>
        <v>-1667.3895965969971</v>
      </c>
      <c r="V12" s="135" t="s">
        <v>37</v>
      </c>
      <c r="W12" s="20" t="s">
        <v>38</v>
      </c>
      <c r="X12" s="20"/>
    </row>
    <row r="13" spans="1:32" ht="12.75" customHeight="1" x14ac:dyDescent="0.2">
      <c r="A13" s="144" t="s">
        <v>124</v>
      </c>
      <c r="B13" s="122">
        <v>20900</v>
      </c>
      <c r="C13" s="122">
        <f t="shared" si="0"/>
        <v>50</v>
      </c>
      <c r="D13" s="173">
        <v>0</v>
      </c>
      <c r="E13" s="174">
        <v>0</v>
      </c>
      <c r="F13" s="181">
        <v>830.31484273274998</v>
      </c>
      <c r="G13" s="174">
        <v>124</v>
      </c>
      <c r="H13" s="174">
        <v>120</v>
      </c>
      <c r="I13" s="176">
        <v>62</v>
      </c>
      <c r="J13" s="11">
        <f t="shared" si="10"/>
        <v>17.08766916424926</v>
      </c>
      <c r="K13" s="11">
        <f t="shared" si="11"/>
        <v>0</v>
      </c>
      <c r="L13" s="11">
        <f t="shared" si="9"/>
        <v>1392.4883670223639</v>
      </c>
      <c r="M13" s="10">
        <f t="shared" si="3"/>
        <v>225.92592592592592</v>
      </c>
      <c r="N13" s="11">
        <f t="shared" si="4"/>
        <v>218.5185185185185</v>
      </c>
      <c r="O13" s="11">
        <f t="shared" si="5"/>
        <v>112.96296296296296</v>
      </c>
      <c r="P13" s="154">
        <f>J13*P5+P12</f>
        <v>160.18636829780229</v>
      </c>
      <c r="Q13" s="132">
        <f t="shared" si="6"/>
        <v>3138.1357915455419</v>
      </c>
      <c r="R13" s="10">
        <f t="shared" si="7"/>
        <v>1125.9259259259259</v>
      </c>
      <c r="S13" s="11">
        <f>N13*S5+S12</f>
        <v>1247.9629629629628</v>
      </c>
      <c r="T13" s="11">
        <f>O13*T5+T12</f>
        <v>394.07407407407408</v>
      </c>
      <c r="U13" s="155">
        <f t="shared" si="8"/>
        <v>-2977.94942324774</v>
      </c>
      <c r="V13" s="16" t="s">
        <v>39</v>
      </c>
      <c r="W13" s="22" t="s">
        <v>40</v>
      </c>
      <c r="X13" s="22"/>
    </row>
    <row r="14" spans="1:32" ht="12.75" customHeight="1" x14ac:dyDescent="0.2">
      <c r="A14" s="144" t="s">
        <v>125</v>
      </c>
      <c r="B14" s="122">
        <v>20950</v>
      </c>
      <c r="C14" s="122">
        <f t="shared" si="0"/>
        <v>50</v>
      </c>
      <c r="D14" s="173">
        <v>0</v>
      </c>
      <c r="E14" s="174">
        <v>0</v>
      </c>
      <c r="F14" s="181">
        <v>947.04739953933699</v>
      </c>
      <c r="G14" s="174">
        <v>128</v>
      </c>
      <c r="H14" s="174">
        <v>124</v>
      </c>
      <c r="I14" s="176">
        <v>64</v>
      </c>
      <c r="J14" s="11">
        <f t="shared" si="10"/>
        <v>0</v>
      </c>
      <c r="K14" s="11">
        <f t="shared" si="11"/>
        <v>0</v>
      </c>
      <c r="L14" s="11">
        <f t="shared" si="9"/>
        <v>1645.7057798815617</v>
      </c>
      <c r="M14" s="10">
        <f t="shared" si="3"/>
        <v>233.33333333333334</v>
      </c>
      <c r="N14" s="11">
        <f t="shared" si="4"/>
        <v>225.92592592592592</v>
      </c>
      <c r="O14" s="11">
        <f t="shared" si="5"/>
        <v>116.66666666666667</v>
      </c>
      <c r="P14" s="154">
        <f>J14*P5+P13</f>
        <v>160.18636829780229</v>
      </c>
      <c r="Q14" s="132">
        <f t="shared" si="6"/>
        <v>4768.4161645456425</v>
      </c>
      <c r="R14" s="10">
        <f t="shared" si="7"/>
        <v>1359.2592592592591</v>
      </c>
      <c r="S14" s="11">
        <f>N14*S5+S13</f>
        <v>1507.7777777777776</v>
      </c>
      <c r="T14" s="11">
        <f>O14*T5+T13</f>
        <v>475.74074074074076</v>
      </c>
      <c r="U14" s="155">
        <f t="shared" si="8"/>
        <v>-4608.2297962478406</v>
      </c>
      <c r="V14" s="16" t="s">
        <v>41</v>
      </c>
      <c r="W14" s="22" t="s">
        <v>42</v>
      </c>
      <c r="X14" s="22"/>
    </row>
    <row r="15" spans="1:32" ht="12.75" customHeight="1" x14ac:dyDescent="0.2">
      <c r="A15" s="144" t="s">
        <v>126</v>
      </c>
      <c r="B15" s="122">
        <v>21000</v>
      </c>
      <c r="C15" s="122">
        <f t="shared" si="0"/>
        <v>50</v>
      </c>
      <c r="D15" s="173">
        <v>0</v>
      </c>
      <c r="E15" s="174">
        <v>0</v>
      </c>
      <c r="F15" s="175">
        <v>1085.9672904725401</v>
      </c>
      <c r="G15" s="174">
        <v>130</v>
      </c>
      <c r="H15" s="174">
        <v>126</v>
      </c>
      <c r="I15" s="176">
        <v>65</v>
      </c>
      <c r="J15" s="11">
        <f t="shared" si="10"/>
        <v>0</v>
      </c>
      <c r="K15" s="11">
        <f t="shared" si="11"/>
        <v>0</v>
      </c>
      <c r="L15" s="11">
        <f t="shared" si="9"/>
        <v>1882.4210092702565</v>
      </c>
      <c r="M15" s="10">
        <f t="shared" si="3"/>
        <v>238.88888888888889</v>
      </c>
      <c r="N15" s="11">
        <f t="shared" si="4"/>
        <v>231.4814814814815</v>
      </c>
      <c r="O15" s="11">
        <f t="shared" si="5"/>
        <v>119.44444444444444</v>
      </c>
      <c r="P15" s="154">
        <f>J15*P5+P14</f>
        <v>160.18636829780229</v>
      </c>
      <c r="Q15" s="132">
        <f t="shared" si="6"/>
        <v>6684.1739076149443</v>
      </c>
      <c r="R15" s="10">
        <f t="shared" si="7"/>
        <v>1598.148148148148</v>
      </c>
      <c r="S15" s="11">
        <f>N15*S5+S14</f>
        <v>1773.9814814814813</v>
      </c>
      <c r="T15" s="11">
        <f>O15*T5+T14</f>
        <v>559.35185185185185</v>
      </c>
      <c r="U15" s="155">
        <f t="shared" si="8"/>
        <v>-6523.9875393171424</v>
      </c>
      <c r="V15" s="16" t="s">
        <v>43</v>
      </c>
      <c r="W15" s="22" t="s">
        <v>44</v>
      </c>
      <c r="X15" s="22" t="s">
        <v>45</v>
      </c>
    </row>
    <row r="16" spans="1:32" ht="12.75" customHeight="1" thickBot="1" x14ac:dyDescent="0.25">
      <c r="A16" s="147" t="s">
        <v>127</v>
      </c>
      <c r="B16" s="148">
        <v>21050</v>
      </c>
      <c r="C16" s="148">
        <f t="shared" si="0"/>
        <v>50</v>
      </c>
      <c r="D16" s="182">
        <v>0</v>
      </c>
      <c r="E16" s="183">
        <v>0</v>
      </c>
      <c r="F16" s="187">
        <v>1198.6254032745101</v>
      </c>
      <c r="G16" s="183">
        <v>136</v>
      </c>
      <c r="H16" s="183">
        <v>132</v>
      </c>
      <c r="I16" s="185">
        <v>68</v>
      </c>
      <c r="J16" s="149">
        <f t="shared" si="10"/>
        <v>0</v>
      </c>
      <c r="K16" s="149">
        <f t="shared" si="11"/>
        <v>0</v>
      </c>
      <c r="L16" s="149">
        <f t="shared" si="9"/>
        <v>2115.3636053213431</v>
      </c>
      <c r="M16" s="150">
        <f t="shared" si="3"/>
        <v>246.2962962962963</v>
      </c>
      <c r="N16" s="149">
        <f t="shared" si="4"/>
        <v>238.88888888888889</v>
      </c>
      <c r="O16" s="149">
        <f t="shared" si="5"/>
        <v>123.14814814814815</v>
      </c>
      <c r="P16" s="156">
        <f>J16*P5+P15</f>
        <v>160.18636829780229</v>
      </c>
      <c r="Q16" s="151">
        <f t="shared" si="6"/>
        <v>8877.2210068592158</v>
      </c>
      <c r="R16" s="150">
        <f t="shared" si="7"/>
        <v>1844.4444444444443</v>
      </c>
      <c r="S16" s="149">
        <f>N16*S5+S15</f>
        <v>2048.7037037037035</v>
      </c>
      <c r="T16" s="149">
        <f>O16*T5+T15</f>
        <v>645.55555555555554</v>
      </c>
      <c r="U16" s="157">
        <f t="shared" si="8"/>
        <v>-8717.0346385614139</v>
      </c>
      <c r="V16" s="16" t="s">
        <v>46</v>
      </c>
      <c r="W16" s="22" t="s">
        <v>44</v>
      </c>
      <c r="X16" s="22" t="s">
        <v>47</v>
      </c>
    </row>
    <row r="17" spans="1:24" ht="12.75" customHeight="1" x14ac:dyDescent="0.2">
      <c r="A17" s="144" t="s">
        <v>128</v>
      </c>
      <c r="B17" s="122">
        <v>21100</v>
      </c>
      <c r="C17" s="122">
        <f t="shared" si="0"/>
        <v>50</v>
      </c>
      <c r="D17" s="173">
        <v>0</v>
      </c>
      <c r="E17" s="174">
        <v>0</v>
      </c>
      <c r="F17" s="175">
        <v>1377.28912716216</v>
      </c>
      <c r="G17" s="174">
        <v>142</v>
      </c>
      <c r="H17" s="174">
        <v>138</v>
      </c>
      <c r="I17" s="176">
        <v>71</v>
      </c>
      <c r="J17" s="11">
        <f t="shared" si="10"/>
        <v>0</v>
      </c>
      <c r="K17" s="11">
        <f t="shared" si="11"/>
        <v>0</v>
      </c>
      <c r="L17" s="11">
        <f t="shared" si="9"/>
        <v>2385.1060467006205</v>
      </c>
      <c r="M17" s="10">
        <f t="shared" si="3"/>
        <v>257.40740740740739</v>
      </c>
      <c r="N17" s="11">
        <f t="shared" si="4"/>
        <v>250</v>
      </c>
      <c r="O17" s="11">
        <f t="shared" si="5"/>
        <v>128.7037037037037</v>
      </c>
      <c r="P17" s="154">
        <f>J17*P5+P16</f>
        <v>160.18636829780229</v>
      </c>
      <c r="Q17" s="132">
        <f t="shared" si="6"/>
        <v>11386.61282449425</v>
      </c>
      <c r="R17" s="10">
        <f t="shared" si="7"/>
        <v>2101.8518518518517</v>
      </c>
      <c r="S17" s="11">
        <f>N17*S5+S16</f>
        <v>2336.2037037037035</v>
      </c>
      <c r="T17" s="11">
        <f>O17*T5+T16</f>
        <v>735.64814814814815</v>
      </c>
      <c r="U17" s="155">
        <f t="shared" si="8"/>
        <v>-11226.426456196448</v>
      </c>
      <c r="V17" s="136" t="s">
        <v>48</v>
      </c>
      <c r="W17" s="24" t="s">
        <v>49</v>
      </c>
      <c r="X17" s="24" t="s">
        <v>50</v>
      </c>
    </row>
    <row r="18" spans="1:24" ht="12.75" customHeight="1" x14ac:dyDescent="0.2">
      <c r="A18" s="144" t="s">
        <v>129</v>
      </c>
      <c r="B18" s="122">
        <v>21150</v>
      </c>
      <c r="C18" s="122">
        <f t="shared" si="0"/>
        <v>50</v>
      </c>
      <c r="D18" s="173">
        <v>0</v>
      </c>
      <c r="E18" s="174">
        <v>0</v>
      </c>
      <c r="F18" s="175">
        <v>1581.54704306793</v>
      </c>
      <c r="G18" s="174">
        <v>148</v>
      </c>
      <c r="H18" s="174">
        <v>144</v>
      </c>
      <c r="I18" s="176">
        <v>74</v>
      </c>
      <c r="J18" s="11">
        <f t="shared" si="10"/>
        <v>0</v>
      </c>
      <c r="K18" s="11">
        <f t="shared" si="11"/>
        <v>0</v>
      </c>
      <c r="L18" s="11">
        <f t="shared" si="9"/>
        <v>2739.6631205834165</v>
      </c>
      <c r="M18" s="10">
        <f t="shared" si="3"/>
        <v>268.51851851851853</v>
      </c>
      <c r="N18" s="11">
        <f t="shared" si="4"/>
        <v>261.11111111111109</v>
      </c>
      <c r="O18" s="11">
        <f t="shared" si="5"/>
        <v>134.25925925925927</v>
      </c>
      <c r="P18" s="154">
        <f>J18*P5+P17</f>
        <v>160.18636829780229</v>
      </c>
      <c r="Q18" s="132">
        <f t="shared" si="6"/>
        <v>14318.367651149447</v>
      </c>
      <c r="R18" s="10">
        <f t="shared" si="7"/>
        <v>2370.3703703703704</v>
      </c>
      <c r="S18" s="11">
        <f>N18*S5+S17</f>
        <v>2636.4814814814813</v>
      </c>
      <c r="T18" s="11">
        <f>O18*T5+T17</f>
        <v>829.62962962962968</v>
      </c>
      <c r="U18" s="155">
        <f t="shared" si="8"/>
        <v>-14158.181282851645</v>
      </c>
      <c r="V18" s="136" t="s">
        <v>51</v>
      </c>
      <c r="W18" s="24" t="s">
        <v>52</v>
      </c>
      <c r="X18" s="24" t="s">
        <v>53</v>
      </c>
    </row>
    <row r="19" spans="1:24" ht="12.75" customHeight="1" x14ac:dyDescent="0.2">
      <c r="A19" s="144" t="s">
        <v>130</v>
      </c>
      <c r="B19" s="122">
        <v>21200</v>
      </c>
      <c r="C19" s="122">
        <f t="shared" si="0"/>
        <v>50</v>
      </c>
      <c r="D19" s="173">
        <v>0</v>
      </c>
      <c r="E19" s="174">
        <v>0</v>
      </c>
      <c r="F19" s="175">
        <v>1783.2432518420401</v>
      </c>
      <c r="G19" s="174">
        <v>152</v>
      </c>
      <c r="H19" s="174">
        <v>148</v>
      </c>
      <c r="I19" s="176">
        <v>76</v>
      </c>
      <c r="J19" s="11">
        <f t="shared" si="10"/>
        <v>0</v>
      </c>
      <c r="K19" s="11">
        <f t="shared" si="11"/>
        <v>0</v>
      </c>
      <c r="L19" s="11">
        <f t="shared" si="9"/>
        <v>3115.5465693610831</v>
      </c>
      <c r="M19" s="10">
        <f t="shared" si="3"/>
        <v>277.77777777777777</v>
      </c>
      <c r="N19" s="11">
        <f t="shared" si="4"/>
        <v>270.37037037037038</v>
      </c>
      <c r="O19" s="11">
        <f t="shared" si="5"/>
        <v>138.88888888888889</v>
      </c>
      <c r="P19" s="154">
        <f>J19*P5+P18</f>
        <v>160.18636829780229</v>
      </c>
      <c r="Q19" s="132">
        <f t="shared" si="6"/>
        <v>17702.615677665613</v>
      </c>
      <c r="R19" s="10">
        <f t="shared" si="7"/>
        <v>2648.1481481481483</v>
      </c>
      <c r="S19" s="11">
        <f>N19*S5+S18</f>
        <v>2947.4074074074074</v>
      </c>
      <c r="T19" s="11">
        <f>O19*T5+T18</f>
        <v>926.85185185185185</v>
      </c>
      <c r="U19" s="155">
        <f t="shared" si="8"/>
        <v>-17542.429309367813</v>
      </c>
      <c r="V19" s="136" t="s">
        <v>54</v>
      </c>
      <c r="W19" s="24" t="s">
        <v>105</v>
      </c>
      <c r="X19" s="24" t="s">
        <v>56</v>
      </c>
    </row>
    <row r="20" spans="1:24" ht="12.75" customHeight="1" x14ac:dyDescent="0.2">
      <c r="A20" s="144" t="s">
        <v>131</v>
      </c>
      <c r="B20" s="122">
        <v>21250</v>
      </c>
      <c r="C20" s="122">
        <f t="shared" si="0"/>
        <v>50</v>
      </c>
      <c r="D20" s="173">
        <v>0</v>
      </c>
      <c r="E20" s="174">
        <v>0</v>
      </c>
      <c r="F20" s="175">
        <v>1993.51933146535</v>
      </c>
      <c r="G20" s="174">
        <v>156</v>
      </c>
      <c r="H20" s="174">
        <v>152</v>
      </c>
      <c r="I20" s="176">
        <v>78</v>
      </c>
      <c r="J20" s="11">
        <f t="shared" si="10"/>
        <v>0</v>
      </c>
      <c r="K20" s="11">
        <f t="shared" si="11"/>
        <v>0</v>
      </c>
      <c r="L20" s="11">
        <f t="shared" si="9"/>
        <v>3497.0023919512869</v>
      </c>
      <c r="M20" s="10">
        <f t="shared" si="3"/>
        <v>285.18518518518516</v>
      </c>
      <c r="N20" s="11">
        <f t="shared" si="4"/>
        <v>277.77777777777777</v>
      </c>
      <c r="O20" s="11">
        <f t="shared" si="5"/>
        <v>142.59259259259258</v>
      </c>
      <c r="P20" s="154">
        <f>J20*P5+P19</f>
        <v>160.18636829780229</v>
      </c>
      <c r="Q20" s="132">
        <f t="shared" si="6"/>
        <v>21549.794593530649</v>
      </c>
      <c r="R20" s="10">
        <f t="shared" si="7"/>
        <v>2933.3333333333335</v>
      </c>
      <c r="S20" s="11">
        <f>N20*S5+S19</f>
        <v>3266.8518518518517</v>
      </c>
      <c r="T20" s="11">
        <f>O20*T5+T19</f>
        <v>1026.6666666666667</v>
      </c>
      <c r="U20" s="155">
        <f t="shared" si="8"/>
        <v>-21389.608225232849</v>
      </c>
      <c r="V20" s="136" t="s">
        <v>54</v>
      </c>
      <c r="W20" s="24" t="s">
        <v>106</v>
      </c>
      <c r="X20" s="24" t="s">
        <v>58</v>
      </c>
    </row>
    <row r="21" spans="1:24" ht="12.75" customHeight="1" thickBot="1" x14ac:dyDescent="0.25">
      <c r="A21" s="144" t="s">
        <v>132</v>
      </c>
      <c r="B21" s="122">
        <v>21300</v>
      </c>
      <c r="C21" s="122">
        <f t="shared" si="0"/>
        <v>50</v>
      </c>
      <c r="D21" s="173">
        <v>0.19401963952259399</v>
      </c>
      <c r="E21" s="174">
        <v>0</v>
      </c>
      <c r="F21" s="175">
        <v>2187.5422010194802</v>
      </c>
      <c r="G21" s="174">
        <v>160</v>
      </c>
      <c r="H21" s="174">
        <v>156</v>
      </c>
      <c r="I21" s="176">
        <v>80</v>
      </c>
      <c r="J21" s="11">
        <f t="shared" si="10"/>
        <v>0.17964781437277222</v>
      </c>
      <c r="K21" s="11">
        <f t="shared" si="11"/>
        <v>0</v>
      </c>
      <c r="L21" s="11">
        <f t="shared" si="9"/>
        <v>3871.3532708192874</v>
      </c>
      <c r="M21" s="10">
        <f t="shared" si="3"/>
        <v>292.59259259259261</v>
      </c>
      <c r="N21" s="11">
        <f t="shared" si="4"/>
        <v>285.18518518518516</v>
      </c>
      <c r="O21" s="11">
        <f t="shared" si="5"/>
        <v>146.2962962962963</v>
      </c>
      <c r="P21" s="154">
        <f>J21*P5+P20</f>
        <v>160.36601611217506</v>
      </c>
      <c r="Q21" s="132">
        <f t="shared" si="6"/>
        <v>25851.023219091796</v>
      </c>
      <c r="R21" s="10">
        <f t="shared" si="7"/>
        <v>3225.9259259259261</v>
      </c>
      <c r="S21" s="11">
        <f>N21*S5+S20</f>
        <v>3594.8148148148148</v>
      </c>
      <c r="T21" s="11">
        <f>O21*T5+T20</f>
        <v>1129.0740740740741</v>
      </c>
      <c r="U21" s="157">
        <f t="shared" si="8"/>
        <v>-25690.657202979623</v>
      </c>
      <c r="V21" s="136" t="s">
        <v>54</v>
      </c>
      <c r="W21" s="24" t="s">
        <v>107</v>
      </c>
      <c r="X21" s="24" t="s">
        <v>62</v>
      </c>
    </row>
    <row r="22" spans="1:24" ht="12.75" customHeight="1" thickBot="1" x14ac:dyDescent="0.25">
      <c r="A22" s="138" t="s">
        <v>133</v>
      </c>
      <c r="B22" s="139">
        <v>21350</v>
      </c>
      <c r="C22" s="139">
        <f t="shared" si="0"/>
        <v>50</v>
      </c>
      <c r="D22" s="177">
        <v>1.8420547712594298E-2</v>
      </c>
      <c r="E22" s="178">
        <v>0</v>
      </c>
      <c r="F22" s="179">
        <v>2430.2240894225502</v>
      </c>
      <c r="G22" s="178">
        <v>166</v>
      </c>
      <c r="H22" s="178">
        <v>162</v>
      </c>
      <c r="I22" s="180">
        <v>83</v>
      </c>
      <c r="J22" s="140">
        <f t="shared" si="10"/>
        <v>0.19670387706961878</v>
      </c>
      <c r="K22" s="140">
        <f t="shared" si="11"/>
        <v>0</v>
      </c>
      <c r="L22" s="140">
        <f t="shared" si="9"/>
        <v>4275.7095281870652</v>
      </c>
      <c r="M22" s="141">
        <f t="shared" si="3"/>
        <v>301.85185185185185</v>
      </c>
      <c r="N22" s="140">
        <f t="shared" si="4"/>
        <v>294.44444444444446</v>
      </c>
      <c r="O22" s="140">
        <f t="shared" si="5"/>
        <v>150.92592592592592</v>
      </c>
      <c r="P22" s="153">
        <f>J22*P5+P21</f>
        <v>160.56271998924467</v>
      </c>
      <c r="Q22" s="142">
        <f t="shared" si="6"/>
        <v>30640.336055251551</v>
      </c>
      <c r="R22" s="141">
        <f t="shared" si="7"/>
        <v>3527.7777777777778</v>
      </c>
      <c r="S22" s="140">
        <f>N22*S5+S21</f>
        <v>3933.4259259259261</v>
      </c>
      <c r="T22" s="140">
        <f>O22*T5+T21</f>
        <v>1234.7222222222222</v>
      </c>
      <c r="U22" s="155">
        <f t="shared" si="8"/>
        <v>-30479.773335262311</v>
      </c>
      <c r="V22" s="137" t="s">
        <v>54</v>
      </c>
      <c r="W22" s="26" t="s">
        <v>108</v>
      </c>
      <c r="X22" s="26" t="s">
        <v>60</v>
      </c>
    </row>
    <row r="23" spans="1:24" ht="12.75" customHeight="1" x14ac:dyDescent="0.2">
      <c r="A23" s="144" t="s">
        <v>134</v>
      </c>
      <c r="B23" s="122">
        <v>21400</v>
      </c>
      <c r="C23" s="122">
        <f t="shared" si="0"/>
        <v>50</v>
      </c>
      <c r="D23" s="173">
        <v>0.36538062490581102</v>
      </c>
      <c r="E23" s="174">
        <v>0</v>
      </c>
      <c r="F23" s="175">
        <v>2643.0542437356198</v>
      </c>
      <c r="G23" s="174">
        <v>170</v>
      </c>
      <c r="H23" s="174">
        <v>166</v>
      </c>
      <c r="I23" s="176">
        <v>85</v>
      </c>
      <c r="J23" s="11">
        <f t="shared" si="10"/>
        <v>0.35537145612815307</v>
      </c>
      <c r="K23" s="11">
        <f t="shared" si="11"/>
        <v>0</v>
      </c>
      <c r="L23" s="11">
        <f t="shared" si="9"/>
        <v>4697.4799381094172</v>
      </c>
      <c r="M23" s="10">
        <f t="shared" si="3"/>
        <v>311.11111111111109</v>
      </c>
      <c r="N23" s="11">
        <f t="shared" si="4"/>
        <v>303.7037037037037</v>
      </c>
      <c r="O23" s="11">
        <f t="shared" si="5"/>
        <v>155.55555555555554</v>
      </c>
      <c r="P23" s="154">
        <f>J23*P5+P22</f>
        <v>160.91809144537282</v>
      </c>
      <c r="Q23" s="132">
        <f t="shared" si="6"/>
        <v>35939.50079270314</v>
      </c>
      <c r="R23" s="10">
        <f t="shared" si="7"/>
        <v>3838.8888888888887</v>
      </c>
      <c r="S23" s="11">
        <f>N23*S5+S22</f>
        <v>4282.6851851851852</v>
      </c>
      <c r="T23" s="11">
        <f>O23*T5+T22</f>
        <v>1343.6111111111111</v>
      </c>
      <c r="U23" s="155">
        <f t="shared" si="8"/>
        <v>-35778.582701257772</v>
      </c>
      <c r="V23" s="16"/>
      <c r="W23" s="16"/>
      <c r="X23" s="16"/>
    </row>
    <row r="24" spans="1:24" ht="12.75" customHeight="1" x14ac:dyDescent="0.2">
      <c r="A24" s="144" t="s">
        <v>135</v>
      </c>
      <c r="B24" s="122">
        <v>21450</v>
      </c>
      <c r="C24" s="122">
        <f t="shared" si="0"/>
        <v>50</v>
      </c>
      <c r="D24" s="173">
        <v>0.18362937433266799</v>
      </c>
      <c r="E24" s="174">
        <v>0</v>
      </c>
      <c r="F24" s="175">
        <v>2834.78265670275</v>
      </c>
      <c r="G24" s="174">
        <v>174</v>
      </c>
      <c r="H24" s="174">
        <v>170</v>
      </c>
      <c r="I24" s="176">
        <v>87</v>
      </c>
      <c r="J24" s="11">
        <f t="shared" si="10"/>
        <v>0.50834259188748065</v>
      </c>
      <c r="K24" s="11">
        <f t="shared" si="11"/>
        <v>0</v>
      </c>
      <c r="L24" s="11">
        <f t="shared" si="9"/>
        <v>5072.0712041096012</v>
      </c>
      <c r="M24" s="10">
        <f t="shared" si="3"/>
        <v>318.51851851851853</v>
      </c>
      <c r="N24" s="11">
        <f t="shared" si="4"/>
        <v>311.11111111111109</v>
      </c>
      <c r="O24" s="11">
        <f t="shared" si="5"/>
        <v>159.25925925925927</v>
      </c>
      <c r="P24" s="154">
        <f>J24*P5+P23</f>
        <v>161.42643403726029</v>
      </c>
      <c r="Q24" s="132">
        <f t="shared" si="6"/>
        <v>41693.015723766068</v>
      </c>
      <c r="R24" s="10">
        <f t="shared" si="7"/>
        <v>4157.4074074074069</v>
      </c>
      <c r="S24" s="11">
        <f>N24*S5+S23</f>
        <v>4640.4629629629626</v>
      </c>
      <c r="T24" s="11">
        <f>O24*T5+T23</f>
        <v>1455.0925925925926</v>
      </c>
      <c r="U24" s="155">
        <f t="shared" si="8"/>
        <v>-41531.589289728814</v>
      </c>
      <c r="V24" s="16"/>
      <c r="W24" s="16"/>
      <c r="X24" s="16"/>
    </row>
    <row r="25" spans="1:24" ht="12.75" customHeight="1" x14ac:dyDescent="0.2">
      <c r="A25" s="144" t="s">
        <v>136</v>
      </c>
      <c r="B25" s="122">
        <v>21500</v>
      </c>
      <c r="C25" s="122">
        <f t="shared" si="0"/>
        <v>50</v>
      </c>
      <c r="D25" s="173">
        <v>0.16457458269724201</v>
      </c>
      <c r="E25" s="174">
        <v>0</v>
      </c>
      <c r="F25" s="175">
        <v>2941.5473698149299</v>
      </c>
      <c r="G25" s="174">
        <v>172</v>
      </c>
      <c r="H25" s="174">
        <v>168</v>
      </c>
      <c r="I25" s="176">
        <v>86</v>
      </c>
      <c r="J25" s="11">
        <f t="shared" si="10"/>
        <v>0.32241107132399072</v>
      </c>
      <c r="K25" s="11">
        <f t="shared" si="11"/>
        <v>0</v>
      </c>
      <c r="L25" s="11">
        <f t="shared" si="9"/>
        <v>5348.4537282571118</v>
      </c>
      <c r="M25" s="10">
        <f t="shared" si="3"/>
        <v>320.37037037037038</v>
      </c>
      <c r="N25" s="11">
        <f t="shared" si="4"/>
        <v>312.96296296296299</v>
      </c>
      <c r="O25" s="11">
        <f t="shared" si="5"/>
        <v>160.18518518518519</v>
      </c>
      <c r="P25" s="154">
        <f>J25*P5+P24</f>
        <v>161.74884510858428</v>
      </c>
      <c r="Q25" s="132">
        <f t="shared" si="6"/>
        <v>47788.536587791161</v>
      </c>
      <c r="R25" s="10">
        <f t="shared" si="7"/>
        <v>4477.7777777777774</v>
      </c>
      <c r="S25" s="11">
        <f>N25*S5+S24</f>
        <v>5000.3703703703704</v>
      </c>
      <c r="T25" s="11">
        <f>O25*T5+T24</f>
        <v>1567.2222222222222</v>
      </c>
      <c r="U25" s="155">
        <f t="shared" si="8"/>
        <v>-47626.787742682587</v>
      </c>
      <c r="V25" s="16"/>
      <c r="W25" s="16"/>
      <c r="X25" s="16"/>
    </row>
    <row r="26" spans="1:24" ht="12.75" customHeight="1" thickBot="1" x14ac:dyDescent="0.25">
      <c r="A26" s="147" t="s">
        <v>137</v>
      </c>
      <c r="B26" s="148">
        <v>21550</v>
      </c>
      <c r="C26" s="148">
        <f t="shared" si="0"/>
        <v>50</v>
      </c>
      <c r="D26" s="182">
        <v>3.11236950052262</v>
      </c>
      <c r="E26" s="183">
        <v>0</v>
      </c>
      <c r="F26" s="187">
        <v>3160.4541662379502</v>
      </c>
      <c r="G26" s="183">
        <v>148</v>
      </c>
      <c r="H26" s="183">
        <v>144</v>
      </c>
      <c r="I26" s="185">
        <v>74</v>
      </c>
      <c r="J26" s="149">
        <f t="shared" si="10"/>
        <v>3.0342074844628351</v>
      </c>
      <c r="K26" s="149">
        <f t="shared" si="11"/>
        <v>0</v>
      </c>
      <c r="L26" s="149">
        <f t="shared" si="9"/>
        <v>5650.0014222711852</v>
      </c>
      <c r="M26" s="150">
        <f t="shared" si="3"/>
        <v>296.2962962962963</v>
      </c>
      <c r="N26" s="149">
        <f t="shared" si="4"/>
        <v>288.88888888888891</v>
      </c>
      <c r="O26" s="149">
        <f t="shared" si="5"/>
        <v>148.14814814814815</v>
      </c>
      <c r="P26" s="156">
        <f>J26*P5+P25</f>
        <v>164.7830525930471</v>
      </c>
      <c r="Q26" s="151">
        <f t="shared" si="6"/>
        <v>54306.130958222733</v>
      </c>
      <c r="R26" s="150">
        <f t="shared" si="7"/>
        <v>4774.0740740740739</v>
      </c>
      <c r="S26" s="149">
        <f>N26*S5+S25</f>
        <v>5332.5925925925931</v>
      </c>
      <c r="T26" s="149">
        <f>O26*T5+T25</f>
        <v>1670.9259259259259</v>
      </c>
      <c r="U26" s="157">
        <f t="shared" si="8"/>
        <v>-54141.3479056297</v>
      </c>
      <c r="V26" s="16"/>
      <c r="W26" s="16"/>
      <c r="X26" s="16"/>
    </row>
    <row r="27" spans="1:24" ht="12.75" customHeight="1" thickBot="1" x14ac:dyDescent="0.25">
      <c r="A27" s="147" t="s">
        <v>138</v>
      </c>
      <c r="B27" s="148">
        <v>21595.000000000098</v>
      </c>
      <c r="C27" s="148">
        <f t="shared" si="0"/>
        <v>45.000000000098225</v>
      </c>
      <c r="D27" s="182">
        <v>6.30625050689559E-4</v>
      </c>
      <c r="E27" s="183">
        <v>0</v>
      </c>
      <c r="F27" s="187">
        <v>3561.1743645910201</v>
      </c>
      <c r="G27" s="183">
        <v>144</v>
      </c>
      <c r="H27" s="183">
        <v>140</v>
      </c>
      <c r="I27" s="185">
        <v>72</v>
      </c>
      <c r="J27" s="149">
        <f t="shared" si="10"/>
        <v>2.5941667713167536</v>
      </c>
      <c r="K27" s="149">
        <f t="shared" si="11"/>
        <v>0</v>
      </c>
      <c r="L27" s="149">
        <f t="shared" si="9"/>
        <v>5601.3571090363675</v>
      </c>
      <c r="M27" s="150">
        <f t="shared" si="3"/>
        <v>243.33333333386449</v>
      </c>
      <c r="N27" s="149">
        <f t="shared" si="4"/>
        <v>236.66666666718325</v>
      </c>
      <c r="O27" s="149">
        <f t="shared" si="5"/>
        <v>121.66666666693224</v>
      </c>
      <c r="P27" s="156">
        <f>J27*P5+P26</f>
        <v>167.37721936436387</v>
      </c>
      <c r="Q27" s="151">
        <f t="shared" si="6"/>
        <v>60861.160677850552</v>
      </c>
      <c r="R27" s="150">
        <f t="shared" si="7"/>
        <v>5017.4074074079381</v>
      </c>
      <c r="S27" s="149">
        <f>N27*S5+S26</f>
        <v>5604.7592592598539</v>
      </c>
      <c r="T27" s="149">
        <f>O27*T5+T26</f>
        <v>1756.0925925927784</v>
      </c>
      <c r="U27" s="157">
        <f t="shared" si="8"/>
        <v>-60693.783458486199</v>
      </c>
      <c r="V27" s="16"/>
      <c r="W27" s="16"/>
      <c r="X27" s="16"/>
    </row>
    <row r="28" spans="1:24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3"/>
      <c r="R28" s="13"/>
      <c r="S28" s="13"/>
      <c r="V28" s="16"/>
      <c r="W28" s="16"/>
      <c r="X28" s="16"/>
    </row>
    <row r="29" spans="1:24" ht="12.75" customHeight="1" x14ac:dyDescent="0.2">
      <c r="A29" s="12"/>
      <c r="B29" s="12"/>
      <c r="C29" s="12"/>
      <c r="D29" s="12"/>
      <c r="E29" s="12"/>
      <c r="F29" s="12"/>
      <c r="G29" s="12"/>
      <c r="H29" s="12" t="s">
        <v>160</v>
      </c>
      <c r="I29" s="12"/>
      <c r="J29" s="13">
        <f>SUM(J7:J28)</f>
        <v>167.37721936436387</v>
      </c>
      <c r="K29" s="13">
        <f t="shared" ref="K29:O29" si="12">SUM(K7:K28)</f>
        <v>0</v>
      </c>
      <c r="L29" s="13">
        <f t="shared" si="12"/>
        <v>56049.780394133071</v>
      </c>
      <c r="M29" s="13">
        <f t="shared" si="12"/>
        <v>5017.4074074079381</v>
      </c>
      <c r="N29" s="13">
        <f t="shared" si="12"/>
        <v>4873.7037037042201</v>
      </c>
      <c r="O29" s="13">
        <f t="shared" si="12"/>
        <v>2508.703703703969</v>
      </c>
      <c r="P29" s="13"/>
      <c r="Q29" s="13"/>
      <c r="R29" s="13"/>
      <c r="S29" s="13"/>
    </row>
    <row r="30" spans="1:24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4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4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V601" s="17" t="s">
        <v>36</v>
      </c>
      <c r="W601" s="18"/>
      <c r="X601" s="19"/>
    </row>
    <row r="602" spans="1:24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17" t="s">
        <v>37</v>
      </c>
      <c r="W602" s="20" t="s">
        <v>38</v>
      </c>
      <c r="X602" s="20"/>
    </row>
    <row r="603" spans="1:24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21" t="s">
        <v>39</v>
      </c>
      <c r="W603" s="22" t="s">
        <v>40</v>
      </c>
      <c r="X603" s="22"/>
    </row>
    <row r="604" spans="1:24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41</v>
      </c>
      <c r="W604" s="22" t="s">
        <v>42</v>
      </c>
      <c r="X604" s="22"/>
    </row>
    <row r="605" spans="1:24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43</v>
      </c>
      <c r="W605" s="22" t="s">
        <v>44</v>
      </c>
      <c r="X605" s="22" t="s">
        <v>45</v>
      </c>
    </row>
    <row r="606" spans="1:24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46</v>
      </c>
      <c r="W606" s="22" t="s">
        <v>44</v>
      </c>
      <c r="X606" s="22" t="s">
        <v>47</v>
      </c>
    </row>
    <row r="607" spans="1:24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3" t="s">
        <v>48</v>
      </c>
      <c r="W607" s="24" t="s">
        <v>49</v>
      </c>
      <c r="X607" s="24" t="s">
        <v>50</v>
      </c>
    </row>
    <row r="608" spans="1:24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51</v>
      </c>
      <c r="W608" s="24" t="s">
        <v>52</v>
      </c>
      <c r="X608" s="24" t="s">
        <v>53</v>
      </c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54</v>
      </c>
      <c r="W609" s="24" t="s">
        <v>55</v>
      </c>
      <c r="X609" s="24" t="s">
        <v>56</v>
      </c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57</v>
      </c>
      <c r="X610" s="24" t="s">
        <v>58</v>
      </c>
    </row>
    <row r="611" spans="1:24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59</v>
      </c>
      <c r="X611" s="24" t="s">
        <v>60</v>
      </c>
    </row>
    <row r="612" spans="1:24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5" t="s">
        <v>54</v>
      </c>
      <c r="W612" s="26" t="s">
        <v>61</v>
      </c>
      <c r="X612" s="26" t="s">
        <v>62</v>
      </c>
    </row>
    <row r="613" spans="1:24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</sheetData>
  <pageMargins left="0.7" right="0.7" top="0.75" bottom="0.75" header="0.3" footer="0.3"/>
  <pageSetup paperSize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7DC8-1804-440E-AA2C-A0AA6DC7F2EF}">
  <dimension ref="A1:AG4091"/>
  <sheetViews>
    <sheetView showGridLines="0" zoomScaleNormal="100" workbookViewId="0">
      <selection activeCell="H19" sqref="H19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156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2"/>
      <c r="U2" s="88"/>
      <c r="V2" s="158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139</v>
      </c>
      <c r="F3" s="125"/>
      <c r="G3" s="97" t="s">
        <v>143</v>
      </c>
      <c r="H3" s="97" t="s">
        <v>144</v>
      </c>
      <c r="I3" s="95"/>
      <c r="J3" s="96"/>
      <c r="K3" s="97" t="s">
        <v>139</v>
      </c>
      <c r="L3" s="97"/>
      <c r="M3" s="97" t="s">
        <v>143</v>
      </c>
      <c r="N3" s="97" t="s">
        <v>144</v>
      </c>
      <c r="O3" s="98"/>
      <c r="P3" s="93"/>
      <c r="Q3" s="125" t="s">
        <v>67</v>
      </c>
      <c r="R3" s="125" t="s">
        <v>144</v>
      </c>
      <c r="S3" s="125" t="s">
        <v>150</v>
      </c>
      <c r="T3" s="163" t="s">
        <v>15</v>
      </c>
      <c r="U3" s="114" t="s">
        <v>158</v>
      </c>
      <c r="V3" s="158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147</v>
      </c>
      <c r="F4" s="125" t="s">
        <v>19</v>
      </c>
      <c r="G4" s="125" t="s">
        <v>145</v>
      </c>
      <c r="H4" s="125" t="s">
        <v>146</v>
      </c>
      <c r="I4" s="95" t="s">
        <v>22</v>
      </c>
      <c r="J4" s="93" t="s">
        <v>17</v>
      </c>
      <c r="K4" s="125" t="s">
        <v>147</v>
      </c>
      <c r="L4" s="125" t="s">
        <v>19</v>
      </c>
      <c r="M4" s="125" t="s">
        <v>145</v>
      </c>
      <c r="N4" s="125" t="s">
        <v>146</v>
      </c>
      <c r="O4" s="95" t="s">
        <v>22</v>
      </c>
      <c r="P4" s="93" t="s">
        <v>17</v>
      </c>
      <c r="Q4" s="125" t="s">
        <v>19</v>
      </c>
      <c r="R4" s="125" t="s">
        <v>161</v>
      </c>
      <c r="S4" s="125" t="s">
        <v>152</v>
      </c>
      <c r="T4" s="163" t="s">
        <v>23</v>
      </c>
      <c r="U4" s="115" t="s">
        <v>159</v>
      </c>
      <c r="V4" s="158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141</v>
      </c>
      <c r="F5" s="126"/>
      <c r="G5" s="125" t="s">
        <v>141</v>
      </c>
      <c r="H5" s="126"/>
      <c r="I5" s="103"/>
      <c r="J5" s="93"/>
      <c r="K5" s="125" t="s">
        <v>141</v>
      </c>
      <c r="L5" s="126"/>
      <c r="M5" s="125" t="s">
        <v>141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4" t="s">
        <v>35</v>
      </c>
      <c r="U6" s="116" t="s">
        <v>157</v>
      </c>
      <c r="V6" s="158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8" t="s">
        <v>109</v>
      </c>
      <c r="B7" s="159">
        <v>20188.999999999902</v>
      </c>
      <c r="C7" s="159">
        <v>0</v>
      </c>
      <c r="D7" s="165">
        <v>61.065616245540902</v>
      </c>
      <c r="E7" s="166">
        <v>4</v>
      </c>
      <c r="F7" s="167">
        <v>55.869317816834098</v>
      </c>
      <c r="G7" s="166">
        <v>0</v>
      </c>
      <c r="H7" s="166">
        <v>0</v>
      </c>
      <c r="I7" s="168">
        <v>0</v>
      </c>
      <c r="J7" s="141">
        <v>0</v>
      </c>
      <c r="K7" s="141">
        <v>0</v>
      </c>
      <c r="L7" s="141">
        <v>0</v>
      </c>
      <c r="M7" s="142">
        <v>0</v>
      </c>
      <c r="N7" s="141">
        <v>0</v>
      </c>
      <c r="O7" s="141">
        <v>0</v>
      </c>
      <c r="P7" s="160">
        <v>0</v>
      </c>
      <c r="Q7" s="142">
        <v>0</v>
      </c>
      <c r="R7" s="142">
        <v>0</v>
      </c>
      <c r="S7" s="141">
        <v>0</v>
      </c>
      <c r="T7" s="140">
        <v>0</v>
      </c>
      <c r="U7" s="143">
        <v>0</v>
      </c>
      <c r="V7" s="134"/>
    </row>
    <row r="8" spans="1:33" ht="12.75" customHeight="1" x14ac:dyDescent="0.2">
      <c r="A8" s="144" t="s">
        <v>110</v>
      </c>
      <c r="B8" s="121">
        <v>20200</v>
      </c>
      <c r="C8" s="121">
        <f t="shared" ref="C8:C16" si="0">B8-B7</f>
        <v>11.000000000098225</v>
      </c>
      <c r="D8" s="169">
        <v>58.916900469819701</v>
      </c>
      <c r="E8" s="170">
        <v>4</v>
      </c>
      <c r="F8" s="171">
        <v>55.581240938026902</v>
      </c>
      <c r="G8" s="170">
        <v>0</v>
      </c>
      <c r="H8" s="170">
        <v>0</v>
      </c>
      <c r="I8" s="172">
        <v>0</v>
      </c>
      <c r="J8" s="10">
        <f t="shared" ref="J8:J16" si="1">AVERAGE(D7:D8)*(C8)/27</f>
        <v>24.44088303482874</v>
      </c>
      <c r="K8" s="10">
        <f t="shared" ref="K8:K16" si="2">AVERAGE(E7:E8)*(C8)/27</f>
        <v>1.6296296296441815</v>
      </c>
      <c r="L8" s="10">
        <f t="shared" ref="L8:L16" si="3">AVERAGE(F7:F8)*(C8)/27</f>
        <v>22.702891598415153</v>
      </c>
      <c r="M8" s="10">
        <f t="shared" ref="M8:M16" si="4">AVERAGE(G7:G8)*(C8)/27</f>
        <v>0</v>
      </c>
      <c r="N8" s="10">
        <f t="shared" ref="N8:N16" si="5">AVERAGE(H7:H8)*(C8)/27</f>
        <v>0</v>
      </c>
      <c r="O8" s="10">
        <f t="shared" ref="O8:O16" si="6">AVERAGE(I7:I8)*(C8)/27</f>
        <v>0</v>
      </c>
      <c r="P8" s="161">
        <f>J8*P5+P7</f>
        <v>24.44088303482874</v>
      </c>
      <c r="Q8" s="132">
        <f t="shared" ref="Q8:Q16" si="7">(L8-(N8*$S$5)-(O8*$T$5))*$Q$5+Q7</f>
        <v>28.378614498018941</v>
      </c>
      <c r="R8" s="10">
        <f t="shared" ref="R8:R16" si="8">M8*$R$5+R7</f>
        <v>0</v>
      </c>
      <c r="S8" s="10">
        <f>N8*S5+S7</f>
        <v>0</v>
      </c>
      <c r="T8" s="11">
        <f>O8*T5+T7</f>
        <v>0</v>
      </c>
      <c r="U8" s="146">
        <f t="shared" ref="U8:U16" si="9">(J8-K8+N8-(L8-(O8*$T$5))*$Q$5+U7)</f>
        <v>-5.567361092834382</v>
      </c>
      <c r="V8" s="134"/>
    </row>
    <row r="9" spans="1:33" ht="12.75" customHeight="1" x14ac:dyDescent="0.2">
      <c r="A9" s="144" t="s">
        <v>111</v>
      </c>
      <c r="B9" s="121">
        <v>20250</v>
      </c>
      <c r="C9" s="121">
        <f t="shared" si="0"/>
        <v>50</v>
      </c>
      <c r="D9" s="169">
        <v>63.835835359631297</v>
      </c>
      <c r="E9" s="170">
        <v>4</v>
      </c>
      <c r="F9" s="171">
        <v>52.643588680180997</v>
      </c>
      <c r="G9" s="170">
        <v>0</v>
      </c>
      <c r="H9" s="170">
        <v>0</v>
      </c>
      <c r="I9" s="172">
        <v>0</v>
      </c>
      <c r="J9" s="10">
        <f t="shared" si="1"/>
        <v>113.659940582825</v>
      </c>
      <c r="K9" s="10">
        <f t="shared" si="2"/>
        <v>7.4074074074074074</v>
      </c>
      <c r="L9" s="10">
        <f t="shared" si="3"/>
        <v>100.20817557241473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61">
        <f>J9*P5+P8</f>
        <v>138.10082361765373</v>
      </c>
      <c r="Q9" s="132">
        <f t="shared" si="7"/>
        <v>153.63883396353737</v>
      </c>
      <c r="R9" s="10">
        <f t="shared" si="8"/>
        <v>0</v>
      </c>
      <c r="S9" s="10">
        <f>N9*S5+S8</f>
        <v>0</v>
      </c>
      <c r="T9" s="11">
        <f>O9*T5+T8</f>
        <v>0</v>
      </c>
      <c r="U9" s="146">
        <f t="shared" si="9"/>
        <v>-24.575047382935203</v>
      </c>
      <c r="V9" s="134"/>
    </row>
    <row r="10" spans="1:33" ht="12.75" customHeight="1" thickBot="1" x14ac:dyDescent="0.25">
      <c r="A10" s="144" t="s">
        <v>112</v>
      </c>
      <c r="B10" s="122">
        <v>20300</v>
      </c>
      <c r="C10" s="122">
        <f t="shared" si="0"/>
        <v>50</v>
      </c>
      <c r="D10" s="173">
        <v>66.745498482789102</v>
      </c>
      <c r="E10" s="174">
        <v>4</v>
      </c>
      <c r="F10" s="175">
        <v>45.052587434853201</v>
      </c>
      <c r="G10" s="174">
        <v>0</v>
      </c>
      <c r="H10" s="174">
        <v>0</v>
      </c>
      <c r="I10" s="176">
        <v>0</v>
      </c>
      <c r="J10" s="11">
        <f t="shared" si="1"/>
        <v>120.90864244668556</v>
      </c>
      <c r="K10" s="11">
        <f t="shared" si="2"/>
        <v>7.4074074074074074</v>
      </c>
      <c r="L10" s="11">
        <f t="shared" si="3"/>
        <v>90.459422328735386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54">
        <f>J10*P5+P9</f>
        <v>259.00946606433928</v>
      </c>
      <c r="Q10" s="132">
        <f t="shared" si="7"/>
        <v>266.71311187445662</v>
      </c>
      <c r="R10" s="10">
        <f t="shared" si="8"/>
        <v>0</v>
      </c>
      <c r="S10" s="11">
        <f>N10*S5+S9</f>
        <v>0</v>
      </c>
      <c r="T10" s="11">
        <f>O10*T5+T9</f>
        <v>0</v>
      </c>
      <c r="U10" s="146">
        <f t="shared" si="9"/>
        <v>-24.148090254576282</v>
      </c>
      <c r="V10" s="134"/>
    </row>
    <row r="11" spans="1:33" ht="12.75" customHeight="1" thickBot="1" x14ac:dyDescent="0.25">
      <c r="A11" s="144" t="s">
        <v>113</v>
      </c>
      <c r="B11" s="122">
        <v>20350</v>
      </c>
      <c r="C11" s="122">
        <f t="shared" si="0"/>
        <v>50</v>
      </c>
      <c r="D11" s="173">
        <v>84.419944625412398</v>
      </c>
      <c r="E11" s="174">
        <v>4</v>
      </c>
      <c r="F11" s="175">
        <v>32.851636866708802</v>
      </c>
      <c r="G11" s="174">
        <v>0</v>
      </c>
      <c r="H11" s="174">
        <v>0</v>
      </c>
      <c r="I11" s="176">
        <v>0</v>
      </c>
      <c r="J11" s="11">
        <f t="shared" si="1"/>
        <v>139.96800287796435</v>
      </c>
      <c r="K11" s="11">
        <f t="shared" si="2"/>
        <v>7.4074074074074074</v>
      </c>
      <c r="L11" s="11">
        <f t="shared" si="3"/>
        <v>72.133541019964824</v>
      </c>
      <c r="M11" s="10">
        <f t="shared" si="4"/>
        <v>0</v>
      </c>
      <c r="N11" s="11">
        <f t="shared" si="5"/>
        <v>0</v>
      </c>
      <c r="O11" s="11">
        <f t="shared" si="6"/>
        <v>0</v>
      </c>
      <c r="P11" s="154">
        <f>J11*P5+P10</f>
        <v>398.97746894230363</v>
      </c>
      <c r="Q11" s="132">
        <f t="shared" si="7"/>
        <v>356.88003814941266</v>
      </c>
      <c r="R11" s="10">
        <f t="shared" si="8"/>
        <v>0</v>
      </c>
      <c r="S11" s="11">
        <f>N11*S5+S10</f>
        <v>0</v>
      </c>
      <c r="T11" s="11">
        <f>O11*T5+T10</f>
        <v>0</v>
      </c>
      <c r="U11" s="146">
        <f t="shared" si="9"/>
        <v>18.245578941024625</v>
      </c>
      <c r="V11" s="134"/>
      <c r="W11" s="17" t="s">
        <v>36</v>
      </c>
      <c r="X11" s="18"/>
      <c r="Y11" s="19"/>
    </row>
    <row r="12" spans="1:33" ht="12.75" customHeight="1" x14ac:dyDescent="0.2">
      <c r="A12" s="138" t="s">
        <v>114</v>
      </c>
      <c r="B12" s="139">
        <v>20400</v>
      </c>
      <c r="C12" s="139">
        <f t="shared" si="0"/>
        <v>50</v>
      </c>
      <c r="D12" s="177">
        <v>81.800206087430496</v>
      </c>
      <c r="E12" s="178">
        <v>4</v>
      </c>
      <c r="F12" s="179">
        <v>22.853611521639301</v>
      </c>
      <c r="G12" s="178">
        <v>0</v>
      </c>
      <c r="H12" s="178">
        <v>0</v>
      </c>
      <c r="I12" s="180">
        <v>0</v>
      </c>
      <c r="J12" s="140">
        <f t="shared" si="1"/>
        <v>153.90754695633601</v>
      </c>
      <c r="K12" s="140">
        <f t="shared" si="2"/>
        <v>7.4074074074074074</v>
      </c>
      <c r="L12" s="140">
        <f t="shared" si="3"/>
        <v>51.578933692914909</v>
      </c>
      <c r="M12" s="141">
        <f t="shared" si="4"/>
        <v>0</v>
      </c>
      <c r="N12" s="140">
        <f t="shared" si="5"/>
        <v>0</v>
      </c>
      <c r="O12" s="140">
        <f t="shared" si="6"/>
        <v>0</v>
      </c>
      <c r="P12" s="153">
        <f>J12*P5+P11</f>
        <v>552.88501589863961</v>
      </c>
      <c r="Q12" s="142">
        <f t="shared" si="7"/>
        <v>421.3537052655563</v>
      </c>
      <c r="R12" s="141">
        <f t="shared" si="8"/>
        <v>0</v>
      </c>
      <c r="S12" s="140">
        <f>N12*S5+S11</f>
        <v>0</v>
      </c>
      <c r="T12" s="140">
        <f>O12*T5+T11</f>
        <v>0</v>
      </c>
      <c r="U12" s="143">
        <f t="shared" si="9"/>
        <v>100.27205137380957</v>
      </c>
      <c r="V12" s="134"/>
      <c r="W12" s="17" t="s">
        <v>37</v>
      </c>
      <c r="X12" s="20" t="s">
        <v>38</v>
      </c>
      <c r="Y12" s="20"/>
    </row>
    <row r="13" spans="1:33" ht="12.75" customHeight="1" x14ac:dyDescent="0.2">
      <c r="A13" s="144" t="s">
        <v>115</v>
      </c>
      <c r="B13" s="122">
        <v>20450</v>
      </c>
      <c r="C13" s="122">
        <f t="shared" si="0"/>
        <v>50</v>
      </c>
      <c r="D13" s="173">
        <v>85.424216926234294</v>
      </c>
      <c r="E13" s="174">
        <v>4</v>
      </c>
      <c r="F13" s="181">
        <v>31.083290185849801</v>
      </c>
      <c r="G13" s="174">
        <v>0</v>
      </c>
      <c r="H13" s="174">
        <v>0</v>
      </c>
      <c r="I13" s="176">
        <v>0</v>
      </c>
      <c r="J13" s="11">
        <f t="shared" si="1"/>
        <v>154.83742871635627</v>
      </c>
      <c r="K13" s="11">
        <f t="shared" si="2"/>
        <v>7.4074074074074074</v>
      </c>
      <c r="L13" s="11">
        <f t="shared" si="3"/>
        <v>49.941575655082495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54">
        <f>J13*P5+P12</f>
        <v>707.72244461499588</v>
      </c>
      <c r="Q13" s="132">
        <f t="shared" si="7"/>
        <v>483.78067483440941</v>
      </c>
      <c r="R13" s="10">
        <f t="shared" si="8"/>
        <v>0</v>
      </c>
      <c r="S13" s="11">
        <f>N13*S5+S12</f>
        <v>0</v>
      </c>
      <c r="T13" s="11">
        <f>O13*T5+T12</f>
        <v>0</v>
      </c>
      <c r="U13" s="146">
        <f t="shared" si="9"/>
        <v>185.27510311390532</v>
      </c>
      <c r="V13" s="134"/>
      <c r="W13" s="21" t="s">
        <v>39</v>
      </c>
      <c r="X13" s="22" t="s">
        <v>40</v>
      </c>
      <c r="Y13" s="22"/>
    </row>
    <row r="14" spans="1:33" ht="12.75" customHeight="1" x14ac:dyDescent="0.2">
      <c r="A14" s="144" t="s">
        <v>116</v>
      </c>
      <c r="B14" s="122">
        <v>20500</v>
      </c>
      <c r="C14" s="122">
        <f t="shared" si="0"/>
        <v>50</v>
      </c>
      <c r="D14" s="173">
        <v>41.489100085065701</v>
      </c>
      <c r="E14" s="174">
        <v>0</v>
      </c>
      <c r="F14" s="181">
        <v>33.956523969875903</v>
      </c>
      <c r="G14" s="174">
        <v>0</v>
      </c>
      <c r="H14" s="174">
        <v>0</v>
      </c>
      <c r="I14" s="176">
        <v>0</v>
      </c>
      <c r="J14" s="11">
        <f t="shared" si="1"/>
        <v>117.51233056601851</v>
      </c>
      <c r="K14" s="11">
        <f t="shared" si="2"/>
        <v>3.7037037037037037</v>
      </c>
      <c r="L14" s="11">
        <f t="shared" si="3"/>
        <v>60.222050144190469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54">
        <f>J14*P5+P13</f>
        <v>825.23477518101436</v>
      </c>
      <c r="Q14" s="132">
        <f t="shared" si="7"/>
        <v>559.05823751464754</v>
      </c>
      <c r="R14" s="10">
        <f t="shared" si="8"/>
        <v>0</v>
      </c>
      <c r="S14" s="11">
        <f>N14*S5+S13</f>
        <v>0</v>
      </c>
      <c r="T14" s="11">
        <f>O14*T5+T13</f>
        <v>0</v>
      </c>
      <c r="U14" s="146">
        <f t="shared" si="9"/>
        <v>223.80616729598202</v>
      </c>
      <c r="V14" s="134"/>
      <c r="W14" s="21" t="s">
        <v>41</v>
      </c>
      <c r="X14" s="22" t="s">
        <v>42</v>
      </c>
      <c r="Y14" s="22"/>
    </row>
    <row r="15" spans="1:33" ht="12.75" customHeight="1" x14ac:dyDescent="0.2">
      <c r="A15" s="144" t="s">
        <v>117</v>
      </c>
      <c r="B15" s="122">
        <v>20550</v>
      </c>
      <c r="C15" s="122">
        <f t="shared" si="0"/>
        <v>50</v>
      </c>
      <c r="D15" s="173">
        <v>31.7436233749997</v>
      </c>
      <c r="E15" s="174">
        <v>0</v>
      </c>
      <c r="F15" s="181">
        <v>44.910715082913597</v>
      </c>
      <c r="G15" s="174">
        <v>0</v>
      </c>
      <c r="H15" s="174">
        <v>0</v>
      </c>
      <c r="I15" s="176">
        <v>0</v>
      </c>
      <c r="J15" s="11">
        <f t="shared" si="1"/>
        <v>67.808077277838336</v>
      </c>
      <c r="K15" s="11">
        <f t="shared" si="2"/>
        <v>0</v>
      </c>
      <c r="L15" s="11">
        <f t="shared" si="3"/>
        <v>73.025221345175467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54">
        <f>J15*P5+P14</f>
        <v>893.04285245885274</v>
      </c>
      <c r="Q15" s="132">
        <f t="shared" si="7"/>
        <v>650.3397641961169</v>
      </c>
      <c r="R15" s="10">
        <f t="shared" si="8"/>
        <v>0</v>
      </c>
      <c r="S15" s="11">
        <f>N15*S5+S14</f>
        <v>0</v>
      </c>
      <c r="T15" s="11">
        <f>O15*T5+T14</f>
        <v>0</v>
      </c>
      <c r="U15" s="146">
        <f t="shared" si="9"/>
        <v>200.33271789235101</v>
      </c>
      <c r="V15" s="134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47" t="s">
        <v>118</v>
      </c>
      <c r="B16" s="148">
        <v>20600</v>
      </c>
      <c r="C16" s="148">
        <f t="shared" si="0"/>
        <v>50</v>
      </c>
      <c r="D16" s="182">
        <v>17.649976530048701</v>
      </c>
      <c r="E16" s="183">
        <v>0</v>
      </c>
      <c r="F16" s="184">
        <v>66.540375281865806</v>
      </c>
      <c r="G16" s="183">
        <v>0</v>
      </c>
      <c r="H16" s="183">
        <v>0</v>
      </c>
      <c r="I16" s="185">
        <v>0</v>
      </c>
      <c r="J16" s="149">
        <f t="shared" si="1"/>
        <v>45.734814726896673</v>
      </c>
      <c r="K16" s="149">
        <f t="shared" si="2"/>
        <v>0</v>
      </c>
      <c r="L16" s="149">
        <f t="shared" si="3"/>
        <v>103.19545404146241</v>
      </c>
      <c r="M16" s="150">
        <f t="shared" si="4"/>
        <v>0</v>
      </c>
      <c r="N16" s="149">
        <f t="shared" si="5"/>
        <v>0</v>
      </c>
      <c r="O16" s="149">
        <f t="shared" si="6"/>
        <v>0</v>
      </c>
      <c r="P16" s="156">
        <f>J16*P5+P15</f>
        <v>938.77766718574935</v>
      </c>
      <c r="Q16" s="151">
        <f t="shared" si="7"/>
        <v>779.33408174794488</v>
      </c>
      <c r="R16" s="150">
        <f t="shared" si="8"/>
        <v>0</v>
      </c>
      <c r="S16" s="149">
        <f>N16*S5+S15</f>
        <v>0</v>
      </c>
      <c r="T16" s="149">
        <f>O16*T5+T15</f>
        <v>0</v>
      </c>
      <c r="U16" s="152">
        <f t="shared" si="9"/>
        <v>117.07321506741968</v>
      </c>
      <c r="V16" s="134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8"/>
      <c r="B17" s="122"/>
      <c r="C17" s="122"/>
      <c r="D17" s="122"/>
      <c r="E17" s="130"/>
      <c r="F17" s="145"/>
      <c r="G17" s="130"/>
      <c r="H17" s="130"/>
      <c r="I17" s="130"/>
      <c r="J17" s="11"/>
      <c r="K17" s="11"/>
      <c r="L17" s="11"/>
      <c r="M17" s="10"/>
      <c r="N17" s="11"/>
      <c r="O17" s="11"/>
      <c r="P17" s="11"/>
      <c r="Q17" s="132"/>
      <c r="R17" s="10"/>
      <c r="S17" s="11"/>
      <c r="T17" s="11"/>
      <c r="U17" s="134"/>
      <c r="V17" s="134"/>
      <c r="W17" s="21"/>
      <c r="X17" s="22"/>
      <c r="Y17" s="22"/>
    </row>
    <row r="18" spans="1:25" ht="12.75" customHeight="1" x14ac:dyDescent="0.2">
      <c r="A18" s="12"/>
      <c r="B18" s="123"/>
      <c r="C18" s="123"/>
      <c r="D18" s="123"/>
      <c r="E18" s="131"/>
      <c r="F18" s="124"/>
      <c r="G18" s="131"/>
      <c r="H18" s="131" t="s">
        <v>160</v>
      </c>
      <c r="I18" s="131"/>
      <c r="J18" s="13">
        <f t="shared" ref="J18:O18" si="10">SUM(J7:J17)</f>
        <v>938.77766718574935</v>
      </c>
      <c r="K18" s="13">
        <f t="shared" si="10"/>
        <v>42.370370370384919</v>
      </c>
      <c r="L18" s="13">
        <f t="shared" si="10"/>
        <v>623.46726539835583</v>
      </c>
      <c r="M18" s="13">
        <f t="shared" si="10"/>
        <v>0</v>
      </c>
      <c r="N18" s="13">
        <f t="shared" si="10"/>
        <v>0</v>
      </c>
      <c r="O18" s="13">
        <f t="shared" si="10"/>
        <v>0</v>
      </c>
      <c r="P18" s="13"/>
      <c r="Q18" s="132"/>
      <c r="R18" s="10"/>
      <c r="S18" s="13"/>
      <c r="U18" s="134"/>
      <c r="V18" s="134"/>
      <c r="W18" s="23" t="s">
        <v>48</v>
      </c>
      <c r="X18" s="24" t="s">
        <v>49</v>
      </c>
      <c r="Y18" s="24" t="s">
        <v>50</v>
      </c>
    </row>
    <row r="19" spans="1:25" ht="12.75" customHeight="1" x14ac:dyDescent="0.2">
      <c r="A19" s="12"/>
      <c r="B19" s="123"/>
      <c r="C19" s="123"/>
      <c r="D19" s="123"/>
      <c r="E19" s="131"/>
      <c r="F19" s="124"/>
      <c r="G19" s="131"/>
      <c r="H19" s="131"/>
      <c r="I19" s="131"/>
      <c r="J19" s="13"/>
      <c r="K19" s="13"/>
      <c r="L19" s="13"/>
      <c r="M19" s="10"/>
      <c r="N19" s="13"/>
      <c r="O19" s="13"/>
      <c r="P19" s="13"/>
      <c r="Q19" s="132"/>
      <c r="R19" s="10"/>
      <c r="S19" s="13"/>
      <c r="U19" s="134"/>
      <c r="V19" s="134"/>
      <c r="W19" s="23" t="s">
        <v>51</v>
      </c>
      <c r="X19" s="24" t="s">
        <v>52</v>
      </c>
      <c r="Y19" s="24" t="s">
        <v>53</v>
      </c>
    </row>
    <row r="20" spans="1:25" ht="12.75" customHeight="1" x14ac:dyDescent="0.2">
      <c r="A20" s="12"/>
      <c r="B20" s="123"/>
      <c r="C20" s="123"/>
      <c r="D20" s="123"/>
      <c r="E20" s="131"/>
      <c r="F20" s="124"/>
      <c r="G20" s="131"/>
      <c r="H20" s="131"/>
      <c r="I20" s="131"/>
      <c r="J20" s="13"/>
      <c r="K20" s="13"/>
      <c r="L20" s="13"/>
      <c r="M20" s="10"/>
      <c r="N20" s="13"/>
      <c r="O20" s="13"/>
      <c r="P20" s="13"/>
      <c r="Q20" s="132"/>
      <c r="R20" s="10"/>
      <c r="S20" s="13"/>
      <c r="U20" s="134"/>
      <c r="V20" s="134"/>
      <c r="W20" s="23" t="s">
        <v>54</v>
      </c>
      <c r="X20" s="24" t="s">
        <v>105</v>
      </c>
      <c r="Y20" s="24" t="s">
        <v>56</v>
      </c>
    </row>
    <row r="21" spans="1:25" ht="12.75" customHeight="1" x14ac:dyDescent="0.2">
      <c r="A21" s="12"/>
      <c r="B21" s="123"/>
      <c r="C21" s="123"/>
      <c r="D21" s="123"/>
      <c r="E21" s="131"/>
      <c r="F21" s="124"/>
      <c r="G21" s="131"/>
      <c r="H21" s="131"/>
      <c r="I21" s="131"/>
      <c r="J21" s="13"/>
      <c r="K21" s="13"/>
      <c r="L21" s="13"/>
      <c r="M21" s="10"/>
      <c r="N21" s="13"/>
      <c r="O21" s="13"/>
      <c r="P21" s="13"/>
      <c r="Q21" s="132"/>
      <c r="R21" s="10"/>
      <c r="S21" s="13"/>
      <c r="U21" s="134"/>
      <c r="V21" s="134"/>
      <c r="W21" s="23" t="s">
        <v>54</v>
      </c>
      <c r="X21" s="24" t="s">
        <v>106</v>
      </c>
      <c r="Y21" s="24" t="s">
        <v>58</v>
      </c>
    </row>
    <row r="22" spans="1:25" ht="12.75" customHeight="1" x14ac:dyDescent="0.2">
      <c r="A22" s="12"/>
      <c r="B22" s="123"/>
      <c r="C22" s="123"/>
      <c r="D22" s="123"/>
      <c r="E22" s="131"/>
      <c r="F22" s="124"/>
      <c r="G22" s="131"/>
      <c r="H22" s="131"/>
      <c r="I22" s="131"/>
      <c r="J22" s="13"/>
      <c r="K22" s="13"/>
      <c r="L22" s="13"/>
      <c r="M22" s="10"/>
      <c r="N22" s="13"/>
      <c r="O22" s="13"/>
      <c r="P22" s="13"/>
      <c r="Q22" s="132"/>
      <c r="R22" s="10"/>
      <c r="S22" s="13"/>
      <c r="U22" s="134"/>
      <c r="V22" s="134"/>
      <c r="W22" s="23" t="s">
        <v>54</v>
      </c>
      <c r="X22" s="24" t="s">
        <v>107</v>
      </c>
      <c r="Y22" s="24" t="s">
        <v>62</v>
      </c>
    </row>
    <row r="23" spans="1:25" ht="12.75" customHeight="1" thickBot="1" x14ac:dyDescent="0.25">
      <c r="A23" s="12"/>
      <c r="B23" s="123"/>
      <c r="C23" s="123"/>
      <c r="D23" s="123"/>
      <c r="E23" s="131"/>
      <c r="F23" s="124"/>
      <c r="G23" s="131"/>
      <c r="H23" s="131"/>
      <c r="I23" s="131"/>
      <c r="J23" s="13"/>
      <c r="K23" s="13"/>
      <c r="L23" s="13"/>
      <c r="M23" s="10"/>
      <c r="N23" s="13"/>
      <c r="O23" s="13"/>
      <c r="P23" s="13"/>
      <c r="Q23" s="132"/>
      <c r="R23" s="10"/>
      <c r="S23" s="13"/>
      <c r="U23" s="134"/>
      <c r="V23" s="134"/>
      <c r="W23" s="25" t="s">
        <v>54</v>
      </c>
      <c r="X23" s="26" t="s">
        <v>108</v>
      </c>
      <c r="Y23" s="26" t="s">
        <v>60</v>
      </c>
    </row>
    <row r="24" spans="1:25" ht="12.75" customHeight="1" x14ac:dyDescent="0.2">
      <c r="A24" s="12"/>
      <c r="B24" s="123"/>
      <c r="C24" s="123"/>
      <c r="D24" s="123"/>
      <c r="E24" s="131"/>
      <c r="F24" s="123"/>
      <c r="G24" s="131"/>
      <c r="H24" s="131"/>
      <c r="I24" s="131"/>
      <c r="J24" s="13"/>
      <c r="K24" s="13"/>
      <c r="L24" s="13"/>
      <c r="M24" s="10"/>
      <c r="N24" s="13"/>
      <c r="O24" s="13"/>
      <c r="P24" s="13"/>
      <c r="Q24" s="132"/>
      <c r="R24" s="10"/>
      <c r="S24" s="13"/>
      <c r="U24" s="134"/>
      <c r="V24" s="134"/>
      <c r="W24" s="16"/>
      <c r="X24" s="16"/>
      <c r="Y24" s="16"/>
    </row>
    <row r="25" spans="1:25" ht="12.75" customHeight="1" x14ac:dyDescent="0.2">
      <c r="A25" s="12"/>
      <c r="B25" s="123"/>
      <c r="C25" s="123"/>
      <c r="D25" s="123"/>
      <c r="E25" s="131"/>
      <c r="F25" s="123"/>
      <c r="G25" s="131"/>
      <c r="H25" s="131"/>
      <c r="I25" s="131"/>
      <c r="J25" s="13"/>
      <c r="K25" s="13"/>
      <c r="L25" s="13"/>
      <c r="M25" s="10"/>
      <c r="N25" s="13"/>
      <c r="O25" s="13"/>
      <c r="P25" s="13"/>
      <c r="Q25" s="132"/>
      <c r="R25" s="10"/>
      <c r="S25" s="13"/>
      <c r="U25" s="134"/>
      <c r="V25" s="134"/>
      <c r="W25" s="16"/>
      <c r="X25" s="16"/>
      <c r="Y25" s="16"/>
    </row>
    <row r="26" spans="1:25" ht="12.75" customHeight="1" x14ac:dyDescent="0.2">
      <c r="A26" s="12"/>
      <c r="B26" s="123"/>
      <c r="C26" s="123"/>
      <c r="D26" s="123"/>
      <c r="E26" s="131"/>
      <c r="F26" s="123"/>
      <c r="G26" s="131"/>
      <c r="H26" s="131"/>
      <c r="I26" s="131"/>
      <c r="J26" s="13"/>
      <c r="K26" s="13"/>
      <c r="L26" s="13"/>
      <c r="M26" s="10"/>
      <c r="N26" s="13"/>
      <c r="O26" s="13"/>
      <c r="P26" s="13"/>
      <c r="Q26" s="132"/>
      <c r="R26" s="10"/>
      <c r="S26" s="13"/>
      <c r="U26" s="134"/>
      <c r="V26" s="134"/>
      <c r="W26" s="16"/>
      <c r="X26" s="16"/>
      <c r="Y26" s="16"/>
    </row>
    <row r="27" spans="1:25" ht="12.75" customHeight="1" x14ac:dyDescent="0.2">
      <c r="A27" s="12"/>
      <c r="B27" s="123"/>
      <c r="C27" s="123"/>
      <c r="D27" s="123"/>
      <c r="E27" s="131"/>
      <c r="F27" s="123"/>
      <c r="G27" s="131"/>
      <c r="H27" s="131"/>
      <c r="I27" s="131"/>
      <c r="J27" s="13"/>
      <c r="K27" s="13"/>
      <c r="L27" s="13"/>
      <c r="M27" s="10"/>
      <c r="N27" s="13"/>
      <c r="O27" s="13"/>
      <c r="P27" s="13"/>
      <c r="Q27" s="132"/>
      <c r="R27" s="10"/>
      <c r="S27" s="13"/>
      <c r="U27" s="134"/>
      <c r="V27" s="134"/>
      <c r="W27" s="16"/>
      <c r="X27" s="16"/>
      <c r="Y27" s="16"/>
    </row>
    <row r="28" spans="1:25" ht="12.75" customHeight="1" x14ac:dyDescent="0.2">
      <c r="A28" s="12"/>
      <c r="B28" s="123"/>
      <c r="C28" s="123"/>
      <c r="D28" s="123"/>
      <c r="E28" s="131"/>
      <c r="F28" s="123"/>
      <c r="G28" s="131"/>
      <c r="H28" s="131"/>
      <c r="I28" s="131"/>
      <c r="J28" s="13"/>
      <c r="K28" s="13"/>
      <c r="L28" s="13"/>
      <c r="M28" s="10"/>
      <c r="N28" s="13"/>
      <c r="O28" s="13"/>
      <c r="P28" s="13"/>
      <c r="Q28" s="132"/>
      <c r="R28" s="10"/>
      <c r="S28" s="13"/>
      <c r="U28" s="134"/>
      <c r="V28" s="134"/>
      <c r="W28" s="16"/>
      <c r="X28" s="16"/>
      <c r="Y28" s="16"/>
    </row>
    <row r="29" spans="1:25" ht="12.75" customHeight="1" x14ac:dyDescent="0.2">
      <c r="A29" s="12"/>
      <c r="B29" s="123"/>
      <c r="C29" s="123"/>
      <c r="D29" s="123"/>
      <c r="E29" s="131"/>
      <c r="F29" s="123"/>
      <c r="G29" s="131"/>
      <c r="H29" s="131"/>
      <c r="I29" s="131"/>
      <c r="J29" s="13"/>
      <c r="K29" s="13"/>
      <c r="L29" s="13"/>
      <c r="M29" s="10"/>
      <c r="N29" s="13"/>
      <c r="O29" s="13"/>
      <c r="P29" s="13"/>
      <c r="Q29" s="132"/>
      <c r="R29" s="10"/>
      <c r="S29" s="13"/>
      <c r="U29" s="134"/>
      <c r="V29" s="134"/>
      <c r="W29" s="16"/>
      <c r="X29" s="16"/>
      <c r="Y29" s="16"/>
    </row>
    <row r="30" spans="1:25" ht="12.75" customHeight="1" x14ac:dyDescent="0.2">
      <c r="A30" s="12"/>
      <c r="B30" s="123"/>
      <c r="C30" s="123"/>
      <c r="D30" s="123"/>
      <c r="E30" s="131"/>
      <c r="F30" s="123"/>
      <c r="G30" s="131"/>
      <c r="H30" s="131"/>
      <c r="I30" s="131"/>
      <c r="J30" s="13"/>
      <c r="K30" s="13"/>
      <c r="L30" s="13"/>
      <c r="M30" s="10"/>
      <c r="N30" s="13"/>
      <c r="O30" s="13"/>
      <c r="P30" s="13"/>
      <c r="Q30" s="132"/>
      <c r="R30" s="10"/>
      <c r="S30" s="13"/>
      <c r="U30" s="134"/>
      <c r="V30" s="134"/>
    </row>
    <row r="31" spans="1:25" ht="12.75" customHeight="1" x14ac:dyDescent="0.2">
      <c r="A31" s="12"/>
      <c r="B31" s="123"/>
      <c r="C31" s="123"/>
      <c r="D31" s="123"/>
      <c r="E31" s="131"/>
      <c r="F31" s="123"/>
      <c r="G31" s="131"/>
      <c r="H31" s="131"/>
      <c r="I31" s="131"/>
      <c r="J31" s="13"/>
      <c r="K31" s="13"/>
      <c r="L31" s="13"/>
      <c r="M31" s="10"/>
      <c r="N31" s="13"/>
      <c r="O31" s="13"/>
      <c r="P31" s="13"/>
      <c r="Q31" s="132"/>
      <c r="R31" s="10"/>
      <c r="S31" s="13"/>
      <c r="U31" s="134"/>
      <c r="V31" s="134"/>
    </row>
    <row r="32" spans="1:25" ht="12.75" customHeight="1" x14ac:dyDescent="0.2">
      <c r="A32" s="12"/>
      <c r="B32" s="123"/>
      <c r="C32" s="123"/>
      <c r="D32" s="123"/>
      <c r="E32" s="131"/>
      <c r="F32" s="123"/>
      <c r="G32" s="131"/>
      <c r="H32" s="131"/>
      <c r="I32" s="131"/>
      <c r="J32" s="13"/>
      <c r="K32" s="13"/>
      <c r="L32" s="13"/>
      <c r="M32" s="10"/>
      <c r="N32" s="13"/>
      <c r="O32" s="13"/>
      <c r="P32" s="13"/>
      <c r="Q32" s="132"/>
      <c r="R32" s="10"/>
      <c r="S32" s="13"/>
      <c r="U32" s="134"/>
      <c r="V32" s="134"/>
    </row>
    <row r="33" spans="1:22" ht="12.75" customHeight="1" x14ac:dyDescent="0.2">
      <c r="A33" s="12"/>
      <c r="B33" s="123"/>
      <c r="C33" s="123"/>
      <c r="D33" s="123"/>
      <c r="E33" s="131"/>
      <c r="F33" s="123"/>
      <c r="G33" s="131"/>
      <c r="H33" s="131"/>
      <c r="I33" s="131"/>
      <c r="J33" s="13"/>
      <c r="K33" s="13"/>
      <c r="L33" s="13"/>
      <c r="M33" s="10"/>
      <c r="N33" s="13"/>
      <c r="O33" s="13"/>
      <c r="P33" s="13"/>
      <c r="Q33" s="132"/>
      <c r="R33" s="10"/>
      <c r="S33" s="13"/>
      <c r="U33" s="134"/>
      <c r="V33" s="134"/>
    </row>
    <row r="34" spans="1:22" ht="12.75" customHeight="1" x14ac:dyDescent="0.2">
      <c r="A34" s="12"/>
      <c r="B34" s="123"/>
      <c r="C34" s="123"/>
      <c r="D34" s="123"/>
      <c r="E34" s="131"/>
      <c r="F34" s="123"/>
      <c r="G34" s="131"/>
      <c r="H34" s="131"/>
      <c r="I34" s="131"/>
      <c r="J34" s="13"/>
      <c r="K34" s="13"/>
      <c r="L34" s="13"/>
      <c r="M34" s="10"/>
      <c r="N34" s="13"/>
      <c r="O34" s="13"/>
      <c r="P34" s="13"/>
      <c r="Q34" s="132"/>
      <c r="R34" s="10"/>
      <c r="S34" s="13"/>
      <c r="U34" s="134"/>
      <c r="V34" s="134"/>
    </row>
    <row r="35" spans="1:22" ht="12.75" customHeight="1" x14ac:dyDescent="0.2">
      <c r="A35" s="12"/>
      <c r="B35" s="123"/>
      <c r="C35" s="123"/>
      <c r="D35" s="123"/>
      <c r="E35" s="131"/>
      <c r="F35" s="123"/>
      <c r="G35" s="131"/>
      <c r="H35" s="131"/>
      <c r="I35" s="131"/>
      <c r="J35" s="13"/>
      <c r="K35" s="13"/>
      <c r="L35" s="13"/>
      <c r="M35" s="10"/>
      <c r="N35" s="13"/>
      <c r="O35" s="13"/>
      <c r="P35" s="13"/>
      <c r="Q35" s="132"/>
      <c r="R35" s="10"/>
      <c r="S35" s="13"/>
      <c r="U35" s="134"/>
      <c r="V35" s="134"/>
    </row>
    <row r="36" spans="1:22" ht="12.75" customHeight="1" x14ac:dyDescent="0.2">
      <c r="A36" s="12"/>
      <c r="B36" s="123"/>
      <c r="C36" s="123"/>
      <c r="D36" s="123"/>
      <c r="E36" s="131"/>
      <c r="F36" s="123"/>
      <c r="G36" s="131"/>
      <c r="H36" s="131"/>
      <c r="I36" s="131"/>
      <c r="J36" s="13"/>
      <c r="K36" s="13"/>
      <c r="L36" s="13"/>
      <c r="M36" s="10"/>
      <c r="N36" s="13"/>
      <c r="O36" s="13"/>
      <c r="P36" s="13"/>
      <c r="Q36" s="132"/>
      <c r="R36" s="10"/>
      <c r="S36" s="13"/>
      <c r="U36" s="134"/>
      <c r="V36" s="134"/>
    </row>
    <row r="37" spans="1:22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3"/>
      <c r="R37" s="13"/>
      <c r="S37" s="13"/>
      <c r="V37" s="134"/>
    </row>
    <row r="38" spans="1:22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2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2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2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2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2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2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2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2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2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2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5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36</v>
      </c>
      <c r="X602" s="18"/>
      <c r="Y602" s="19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17" t="s">
        <v>37</v>
      </c>
      <c r="X603" s="20" t="s">
        <v>38</v>
      </c>
      <c r="Y603" s="20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39</v>
      </c>
      <c r="X604" s="22" t="s">
        <v>40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41</v>
      </c>
      <c r="X605" s="22" t="s">
        <v>42</v>
      </c>
      <c r="Y605" s="22"/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43</v>
      </c>
      <c r="X606" s="22" t="s">
        <v>44</v>
      </c>
      <c r="Y606" s="22" t="s">
        <v>45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1" t="s">
        <v>46</v>
      </c>
      <c r="X607" s="22" t="s">
        <v>44</v>
      </c>
      <c r="Y607" s="22" t="s">
        <v>47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48</v>
      </c>
      <c r="X608" s="24" t="s">
        <v>49</v>
      </c>
      <c r="Y608" s="24" t="s">
        <v>50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51</v>
      </c>
      <c r="X609" s="24" t="s">
        <v>52</v>
      </c>
      <c r="Y609" s="24" t="s">
        <v>53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55</v>
      </c>
      <c r="Y610" s="24" t="s">
        <v>56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57</v>
      </c>
      <c r="Y611" s="24" t="s">
        <v>58</v>
      </c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3" t="s">
        <v>54</v>
      </c>
      <c r="X612" s="24" t="s">
        <v>59</v>
      </c>
      <c r="Y612" s="24" t="s">
        <v>60</v>
      </c>
    </row>
    <row r="613" spans="1:25" ht="12.75" customHeight="1" thickBo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W613" s="25" t="s">
        <v>54</v>
      </c>
      <c r="X613" s="26" t="s">
        <v>61</v>
      </c>
      <c r="Y613" s="26" t="s">
        <v>62</v>
      </c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E285-8E17-4037-8567-BB08A77F5935}">
  <dimension ref="A1:AK4091"/>
  <sheetViews>
    <sheetView zoomScaleNormal="100" workbookViewId="0">
      <selection activeCell="A16" sqref="A16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bestFit="1" customWidth="1"/>
    <col min="3" max="3" width="8.85546875" style="14" bestFit="1" customWidth="1"/>
    <col min="4" max="4" width="9.7109375" style="14" customWidth="1"/>
    <col min="5" max="5" width="10.7109375" style="14" customWidth="1"/>
    <col min="6" max="6" width="8.5703125" style="14" bestFit="1" customWidth="1"/>
    <col min="7" max="11" width="9.7109375" style="14" customWidth="1"/>
    <col min="12" max="12" width="10.7109375" style="14" customWidth="1"/>
    <col min="13" max="18" width="9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6.2851562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26.28515625" style="7"/>
    <col min="29" max="29" width="25.85546875" style="7" bestFit="1" customWidth="1"/>
    <col min="30" max="37" width="26.28515625" style="7"/>
    <col min="38" max="16384" width="26.28515625" style="5"/>
  </cols>
  <sheetData>
    <row r="1" spans="1:37" ht="12.75" customHeight="1" thickBot="1" x14ac:dyDescent="0.25">
      <c r="A1" s="120" t="s">
        <v>155</v>
      </c>
    </row>
    <row r="2" spans="1:37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ht="12.75" customHeight="1" x14ac:dyDescent="0.2">
      <c r="A3" s="92"/>
      <c r="B3" s="92"/>
      <c r="C3" s="92"/>
      <c r="D3" s="93"/>
      <c r="E3" s="125" t="s">
        <v>139</v>
      </c>
      <c r="F3" s="94"/>
      <c r="G3" s="125" t="s">
        <v>142</v>
      </c>
      <c r="H3" s="125" t="s">
        <v>143</v>
      </c>
      <c r="I3" s="125" t="s">
        <v>144</v>
      </c>
      <c r="J3" s="95"/>
      <c r="K3" s="96"/>
      <c r="L3" s="97" t="s">
        <v>139</v>
      </c>
      <c r="M3" s="97"/>
      <c r="N3" s="97" t="s">
        <v>142</v>
      </c>
      <c r="O3" s="97" t="s">
        <v>143</v>
      </c>
      <c r="P3" s="97" t="s">
        <v>144</v>
      </c>
      <c r="Q3" s="98"/>
      <c r="R3" s="93"/>
      <c r="S3" s="94" t="s">
        <v>67</v>
      </c>
      <c r="T3" s="125" t="s">
        <v>148</v>
      </c>
      <c r="U3" s="125" t="s">
        <v>149</v>
      </c>
      <c r="V3" s="125" t="s">
        <v>150</v>
      </c>
      <c r="W3" s="95" t="s">
        <v>67</v>
      </c>
      <c r="X3" s="127" t="s">
        <v>153</v>
      </c>
      <c r="Y3" s="111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ht="12.75" customHeight="1" x14ac:dyDescent="0.2">
      <c r="A4" s="92"/>
      <c r="B4" s="92"/>
      <c r="C4" s="92"/>
      <c r="D4" s="93" t="s">
        <v>17</v>
      </c>
      <c r="E4" s="125" t="s">
        <v>140</v>
      </c>
      <c r="F4" s="94" t="s">
        <v>19</v>
      </c>
      <c r="G4" s="125" t="s">
        <v>22</v>
      </c>
      <c r="H4" s="125" t="s">
        <v>145</v>
      </c>
      <c r="I4" s="125" t="s">
        <v>146</v>
      </c>
      <c r="J4" s="95" t="s">
        <v>22</v>
      </c>
      <c r="K4" s="93" t="s">
        <v>17</v>
      </c>
      <c r="L4" s="125" t="s">
        <v>147</v>
      </c>
      <c r="M4" s="94" t="s">
        <v>19</v>
      </c>
      <c r="N4" s="125" t="s">
        <v>22</v>
      </c>
      <c r="O4" s="125" t="s">
        <v>145</v>
      </c>
      <c r="P4" s="125" t="s">
        <v>146</v>
      </c>
      <c r="Q4" s="95" t="s">
        <v>22</v>
      </c>
      <c r="R4" s="93" t="s">
        <v>17</v>
      </c>
      <c r="S4" s="94" t="s">
        <v>19</v>
      </c>
      <c r="T4" s="125" t="s">
        <v>70</v>
      </c>
      <c r="U4" s="125" t="s">
        <v>151</v>
      </c>
      <c r="V4" s="125" t="s">
        <v>152</v>
      </c>
      <c r="W4" s="95" t="s">
        <v>70</v>
      </c>
      <c r="X4" s="128" t="s">
        <v>154</v>
      </c>
      <c r="Y4" s="111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141</v>
      </c>
      <c r="F5" s="102"/>
      <c r="G5" s="126"/>
      <c r="H5" s="125" t="s">
        <v>141</v>
      </c>
      <c r="I5" s="126"/>
      <c r="J5" s="103"/>
      <c r="K5" s="93"/>
      <c r="L5" s="125" t="s">
        <v>141</v>
      </c>
      <c r="M5" s="102"/>
      <c r="N5" s="126"/>
      <c r="O5" s="125" t="s">
        <v>141</v>
      </c>
      <c r="P5" s="126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ht="12.75" customHeight="1" x14ac:dyDescent="0.2">
      <c r="A7" s="8" t="s">
        <v>109</v>
      </c>
      <c r="B7" s="121">
        <v>20188.999999999902</v>
      </c>
      <c r="C7" s="121">
        <v>0</v>
      </c>
      <c r="D7" s="121">
        <v>15.046032842617899</v>
      </c>
      <c r="E7" s="129">
        <v>4</v>
      </c>
      <c r="F7" s="121">
        <v>58.7046830657928</v>
      </c>
      <c r="G7" s="129">
        <v>0</v>
      </c>
      <c r="H7" s="129">
        <v>0</v>
      </c>
      <c r="I7" s="129">
        <v>0</v>
      </c>
      <c r="J7" s="129">
        <v>0</v>
      </c>
      <c r="K7" s="10">
        <v>0</v>
      </c>
      <c r="L7" s="10">
        <v>0</v>
      </c>
      <c r="M7" s="10">
        <v>0</v>
      </c>
      <c r="N7" s="10">
        <v>0</v>
      </c>
      <c r="O7" s="132">
        <v>0</v>
      </c>
      <c r="P7" s="10">
        <v>0</v>
      </c>
      <c r="Q7" s="10">
        <v>0</v>
      </c>
      <c r="R7" s="10">
        <v>0</v>
      </c>
      <c r="S7" s="132">
        <v>0</v>
      </c>
      <c r="T7" s="10">
        <v>0</v>
      </c>
      <c r="U7" s="132">
        <v>0</v>
      </c>
      <c r="V7" s="10">
        <v>0</v>
      </c>
      <c r="W7" s="10">
        <v>0</v>
      </c>
      <c r="X7" s="11">
        <v>0</v>
      </c>
      <c r="Y7" s="11">
        <v>0</v>
      </c>
      <c r="Z7" s="134">
        <v>0</v>
      </c>
    </row>
    <row r="8" spans="1:37" ht="12.75" customHeight="1" x14ac:dyDescent="0.2">
      <c r="A8" s="8" t="s">
        <v>110</v>
      </c>
      <c r="B8" s="121">
        <v>20200</v>
      </c>
      <c r="C8" s="121">
        <f t="shared" ref="C8:C36" si="0">B8-B7</f>
        <v>11.000000000098225</v>
      </c>
      <c r="D8" s="121">
        <v>14.110688943368601</v>
      </c>
      <c r="E8" s="129">
        <v>4</v>
      </c>
      <c r="F8" s="121">
        <v>62.065331441877802</v>
      </c>
      <c r="G8" s="129">
        <v>0</v>
      </c>
      <c r="H8" s="129">
        <v>0</v>
      </c>
      <c r="I8" s="129">
        <v>0</v>
      </c>
      <c r="J8" s="129">
        <v>0</v>
      </c>
      <c r="K8" s="10">
        <f t="shared" ref="K8:K36" si="1">AVERAGE(D7:D8)*(C8)/27</f>
        <v>5.9393322157169521</v>
      </c>
      <c r="L8" s="10">
        <f t="shared" ref="L8:L36" si="2">AVERAGE(E7:E8)*(C8)/27</f>
        <v>1.6296296296441815</v>
      </c>
      <c r="M8" s="10">
        <f t="shared" ref="M8:M36" si="3">AVERAGE(F7:F8)*(C8)/27</f>
        <v>24.601299251782208</v>
      </c>
      <c r="N8" s="10">
        <f t="shared" ref="N8:N36" si="4">AVERAGE(G7:G8)*(C8)/27</f>
        <v>0</v>
      </c>
      <c r="O8" s="10">
        <f>AVERAGE(H7:H8)*(C8)/27</f>
        <v>0</v>
      </c>
      <c r="P8" s="10">
        <f t="shared" ref="P8:P36" si="5">AVERAGE(I7:I8)*(C8)/27</f>
        <v>0</v>
      </c>
      <c r="Q8" s="10">
        <f t="shared" ref="Q8:Q36" si="6">AVERAGE(J7:J8)*(C8)/27</f>
        <v>0</v>
      </c>
      <c r="R8" s="10">
        <f>K8*R5+R7</f>
        <v>5.9393322157169521</v>
      </c>
      <c r="S8" s="132">
        <f>(M8-(P8*$V$5)-(Q8*$Y$5))*$S$5+S7</f>
        <v>24.601299251782208</v>
      </c>
      <c r="T8" s="10">
        <f>N8*T5+T7</f>
        <v>0</v>
      </c>
      <c r="U8" s="10">
        <f>O8*$U$5+U7</f>
        <v>0</v>
      </c>
      <c r="V8" s="10">
        <f>P8*V5+V7</f>
        <v>0</v>
      </c>
      <c r="W8" s="10">
        <f>Q8*W5+W7</f>
        <v>0</v>
      </c>
      <c r="X8" s="11">
        <f>N8*X5+X7</f>
        <v>0</v>
      </c>
      <c r="Y8" s="11">
        <f>Q8*Y5+Y7</f>
        <v>0</v>
      </c>
      <c r="Z8" s="134">
        <f>(K8-L8+P8-(M8-(Q8*$Y$5))*$S$5+Z7)</f>
        <v>-20.291596665709438</v>
      </c>
    </row>
    <row r="9" spans="1:37" ht="12.75" customHeight="1" x14ac:dyDescent="0.2">
      <c r="A9" s="8" t="s">
        <v>111</v>
      </c>
      <c r="B9" s="121">
        <v>20250</v>
      </c>
      <c r="C9" s="121">
        <f t="shared" si="0"/>
        <v>50</v>
      </c>
      <c r="D9" s="121">
        <v>9.2703240336986692</v>
      </c>
      <c r="E9" s="129">
        <v>4</v>
      </c>
      <c r="F9" s="121">
        <v>65.949340990905498</v>
      </c>
      <c r="G9" s="129">
        <v>0</v>
      </c>
      <c r="H9" s="129">
        <v>0</v>
      </c>
      <c r="I9" s="129">
        <v>0</v>
      </c>
      <c r="J9" s="129">
        <v>0</v>
      </c>
      <c r="K9" s="10">
        <f t="shared" si="1"/>
        <v>21.649086089877102</v>
      </c>
      <c r="L9" s="10">
        <f t="shared" si="2"/>
        <v>7.4074074074074074</v>
      </c>
      <c r="M9" s="10">
        <f t="shared" si="3"/>
        <v>118.53210410442898</v>
      </c>
      <c r="N9" s="10">
        <f t="shared" si="4"/>
        <v>0</v>
      </c>
      <c r="O9" s="10">
        <f t="shared" ref="O9:O36" si="7">AVERAGE(H8:H9)*(C9)/27</f>
        <v>0</v>
      </c>
      <c r="P9" s="10">
        <f t="shared" si="5"/>
        <v>0</v>
      </c>
      <c r="Q9" s="10">
        <f t="shared" si="6"/>
        <v>0</v>
      </c>
      <c r="R9" s="10">
        <f>K9*R5+R8</f>
        <v>27.588418305594054</v>
      </c>
      <c r="S9" s="132">
        <f t="shared" ref="S9:S36" si="8">(M9-(P9*$V$5)-(Q9*$Y$5))*$S$5+S8</f>
        <v>143.1334033562112</v>
      </c>
      <c r="T9" s="10">
        <f>N9*T5+T8</f>
        <v>0</v>
      </c>
      <c r="U9" s="10">
        <f t="shared" ref="U9:U35" si="9">O9*$U$5+U8</f>
        <v>0</v>
      </c>
      <c r="V9" s="10">
        <f>P9*V5+V8</f>
        <v>0</v>
      </c>
      <c r="W9" s="10">
        <f>Q9*W5+W8</f>
        <v>0</v>
      </c>
      <c r="X9" s="11">
        <f>N9*X5+X8</f>
        <v>0</v>
      </c>
      <c r="Y9" s="11">
        <f>Q9*Y5+Y8</f>
        <v>0</v>
      </c>
      <c r="Z9" s="134">
        <f t="shared" ref="Z9:Z36" si="10">(K9-L9+P9-(M9-(Q9*$Y$5))*$S$5+Z8)</f>
        <v>-124.58202208766872</v>
      </c>
    </row>
    <row r="10" spans="1:37" ht="12.75" customHeight="1" thickBot="1" x14ac:dyDescent="0.25">
      <c r="A10" s="8" t="s">
        <v>112</v>
      </c>
      <c r="B10" s="122">
        <v>20300</v>
      </c>
      <c r="C10" s="122">
        <f t="shared" si="0"/>
        <v>50</v>
      </c>
      <c r="D10" s="122">
        <v>7.68341962694603</v>
      </c>
      <c r="E10" s="130">
        <v>4</v>
      </c>
      <c r="F10" s="122">
        <v>67.101756873444202</v>
      </c>
      <c r="G10" s="130">
        <v>0</v>
      </c>
      <c r="H10" s="130">
        <v>0</v>
      </c>
      <c r="I10" s="130">
        <v>0</v>
      </c>
      <c r="J10" s="130">
        <v>0</v>
      </c>
      <c r="K10" s="11">
        <f t="shared" si="1"/>
        <v>15.697910796893238</v>
      </c>
      <c r="L10" s="11">
        <f t="shared" si="2"/>
        <v>7.4074074074074074</v>
      </c>
      <c r="M10" s="11">
        <f t="shared" si="3"/>
        <v>123.19546098550897</v>
      </c>
      <c r="N10" s="11">
        <f t="shared" si="4"/>
        <v>0</v>
      </c>
      <c r="O10" s="10">
        <f t="shared" si="7"/>
        <v>0</v>
      </c>
      <c r="P10" s="11">
        <f t="shared" si="5"/>
        <v>0</v>
      </c>
      <c r="Q10" s="11">
        <f t="shared" si="6"/>
        <v>0</v>
      </c>
      <c r="R10" s="11">
        <f>K10*R5+R9</f>
        <v>43.286329102487294</v>
      </c>
      <c r="S10" s="132">
        <f t="shared" si="8"/>
        <v>266.32886434172019</v>
      </c>
      <c r="T10" s="11">
        <f>N10*T5+T9</f>
        <v>0</v>
      </c>
      <c r="U10" s="10">
        <f t="shared" si="9"/>
        <v>0</v>
      </c>
      <c r="V10" s="11">
        <f>P10*V5+V9</f>
        <v>0</v>
      </c>
      <c r="W10" s="11">
        <f>Q10*W5+W9</f>
        <v>0</v>
      </c>
      <c r="X10" s="11">
        <f>N10*X5+X9</f>
        <v>0</v>
      </c>
      <c r="Y10" s="11">
        <f>Q10*Y5+Y9</f>
        <v>0</v>
      </c>
      <c r="Z10" s="134">
        <f t="shared" si="10"/>
        <v>-239.48697968369186</v>
      </c>
    </row>
    <row r="11" spans="1:37" ht="12.75" customHeight="1" thickBot="1" x14ac:dyDescent="0.25">
      <c r="A11" s="12" t="s">
        <v>113</v>
      </c>
      <c r="B11" s="123">
        <v>20350</v>
      </c>
      <c r="C11" s="123">
        <f t="shared" si="0"/>
        <v>50</v>
      </c>
      <c r="D11" s="123">
        <v>36.0879073322821</v>
      </c>
      <c r="E11" s="131">
        <v>4</v>
      </c>
      <c r="F11" s="123">
        <v>63.7767713146918</v>
      </c>
      <c r="G11" s="131">
        <v>0</v>
      </c>
      <c r="H11" s="131">
        <v>0</v>
      </c>
      <c r="I11" s="131">
        <v>0</v>
      </c>
      <c r="J11" s="131">
        <v>0</v>
      </c>
      <c r="K11" s="13">
        <f t="shared" si="1"/>
        <v>40.529006443729756</v>
      </c>
      <c r="L11" s="13">
        <f t="shared" si="2"/>
        <v>7.4074074074074074</v>
      </c>
      <c r="M11" s="13">
        <f t="shared" si="3"/>
        <v>121.18382239642222</v>
      </c>
      <c r="N11" s="13">
        <f t="shared" si="4"/>
        <v>0</v>
      </c>
      <c r="O11" s="10">
        <f t="shared" si="7"/>
        <v>0</v>
      </c>
      <c r="P11" s="13">
        <f t="shared" si="5"/>
        <v>0</v>
      </c>
      <c r="Q11" s="13">
        <f t="shared" si="6"/>
        <v>0</v>
      </c>
      <c r="R11" s="13">
        <f>K11*R5+R10</f>
        <v>83.815335546217057</v>
      </c>
      <c r="S11" s="132">
        <f t="shared" si="8"/>
        <v>387.51268673814241</v>
      </c>
      <c r="T11" s="13">
        <f>N11*T5+T10</f>
        <v>0</v>
      </c>
      <c r="U11" s="10">
        <f t="shared" si="9"/>
        <v>0</v>
      </c>
      <c r="V11" s="13">
        <f>P11*V5+V10</f>
        <v>0</v>
      </c>
      <c r="W11" s="13">
        <f>Q11*W5+W10</f>
        <v>0</v>
      </c>
      <c r="X11" s="13">
        <f>N11*X5+X10</f>
        <v>0</v>
      </c>
      <c r="Y11" s="13">
        <f>Q11*Y5+Y10</f>
        <v>0</v>
      </c>
      <c r="Z11" s="134">
        <f t="shared" si="10"/>
        <v>-327.54920304379175</v>
      </c>
      <c r="AA11" s="17" t="s">
        <v>36</v>
      </c>
      <c r="AB11" s="18"/>
      <c r="AC11" s="19"/>
    </row>
    <row r="12" spans="1:37" ht="12.75" customHeight="1" x14ac:dyDescent="0.2">
      <c r="A12" s="12" t="s">
        <v>114</v>
      </c>
      <c r="B12" s="123">
        <v>20400</v>
      </c>
      <c r="C12" s="123">
        <f t="shared" si="0"/>
        <v>50</v>
      </c>
      <c r="D12" s="123">
        <v>34.111433101593299</v>
      </c>
      <c r="E12" s="131">
        <v>4</v>
      </c>
      <c r="F12" s="123">
        <v>63.074935303450701</v>
      </c>
      <c r="G12" s="131">
        <v>0</v>
      </c>
      <c r="H12" s="131">
        <v>0</v>
      </c>
      <c r="I12" s="131">
        <v>0</v>
      </c>
      <c r="J12" s="131">
        <v>0</v>
      </c>
      <c r="K12" s="13">
        <f t="shared" si="1"/>
        <v>64.999389290625359</v>
      </c>
      <c r="L12" s="13">
        <f t="shared" si="2"/>
        <v>7.4074074074074074</v>
      </c>
      <c r="M12" s="13">
        <f t="shared" si="3"/>
        <v>117.45528390568751</v>
      </c>
      <c r="N12" s="13">
        <f t="shared" si="4"/>
        <v>0</v>
      </c>
      <c r="O12" s="10">
        <f t="shared" si="7"/>
        <v>0</v>
      </c>
      <c r="P12" s="13">
        <f t="shared" si="5"/>
        <v>0</v>
      </c>
      <c r="Q12" s="13">
        <f t="shared" si="6"/>
        <v>0</v>
      </c>
      <c r="R12" s="13">
        <f>K12*R5+R11</f>
        <v>148.8147248368424</v>
      </c>
      <c r="S12" s="132">
        <f t="shared" si="8"/>
        <v>504.96797064382991</v>
      </c>
      <c r="T12" s="13">
        <f>N12*T5+T11</f>
        <v>0</v>
      </c>
      <c r="U12" s="10">
        <f t="shared" si="9"/>
        <v>0</v>
      </c>
      <c r="V12" s="13">
        <f>P12*V5+V11</f>
        <v>0</v>
      </c>
      <c r="W12" s="13">
        <f>Q12*W5+W11</f>
        <v>0</v>
      </c>
      <c r="X12" s="13">
        <f>N12*X5+X11</f>
        <v>0</v>
      </c>
      <c r="Y12" s="13">
        <f>Q12*Y5+Y11</f>
        <v>0</v>
      </c>
      <c r="Z12" s="134">
        <f t="shared" si="10"/>
        <v>-387.4125050662613</v>
      </c>
      <c r="AA12" s="17" t="s">
        <v>37</v>
      </c>
      <c r="AB12" s="20" t="s">
        <v>38</v>
      </c>
      <c r="AC12" s="20"/>
    </row>
    <row r="13" spans="1:37" ht="12.75" customHeight="1" x14ac:dyDescent="0.2">
      <c r="A13" s="12" t="s">
        <v>115</v>
      </c>
      <c r="B13" s="123">
        <v>20450</v>
      </c>
      <c r="C13" s="123">
        <f t="shared" si="0"/>
        <v>50</v>
      </c>
      <c r="D13" s="123">
        <v>36.780621748857797</v>
      </c>
      <c r="E13" s="131">
        <v>4</v>
      </c>
      <c r="F13" s="124">
        <v>79.0033096483739</v>
      </c>
      <c r="G13" s="131">
        <v>0</v>
      </c>
      <c r="H13" s="131">
        <v>0</v>
      </c>
      <c r="I13" s="131">
        <v>0</v>
      </c>
      <c r="J13" s="131">
        <v>0</v>
      </c>
      <c r="K13" s="13">
        <f t="shared" si="1"/>
        <v>65.640791528195464</v>
      </c>
      <c r="L13" s="13">
        <f t="shared" si="2"/>
        <v>7.4074074074074074</v>
      </c>
      <c r="M13" s="13">
        <f t="shared" si="3"/>
        <v>131.55393051094873</v>
      </c>
      <c r="N13" s="13">
        <f t="shared" si="4"/>
        <v>0</v>
      </c>
      <c r="O13" s="10">
        <f t="shared" si="7"/>
        <v>0</v>
      </c>
      <c r="P13" s="13">
        <f t="shared" si="5"/>
        <v>0</v>
      </c>
      <c r="Q13" s="13">
        <f t="shared" si="6"/>
        <v>0</v>
      </c>
      <c r="R13" s="13">
        <f>K13*R5+R12</f>
        <v>214.45551636503785</v>
      </c>
      <c r="S13" s="132">
        <f t="shared" si="8"/>
        <v>636.52190115477867</v>
      </c>
      <c r="T13" s="13">
        <f>N13*T5+T12</f>
        <v>0</v>
      </c>
      <c r="U13" s="10">
        <f t="shared" si="9"/>
        <v>0</v>
      </c>
      <c r="V13" s="13">
        <f>P13*V5+V12</f>
        <v>0</v>
      </c>
      <c r="W13" s="13">
        <f>Q13*W5+W12</f>
        <v>0</v>
      </c>
      <c r="X13" s="13">
        <f>N13*X5+X12</f>
        <v>0</v>
      </c>
      <c r="Y13" s="13">
        <f>Q13*Y5+Y12</f>
        <v>0</v>
      </c>
      <c r="Z13" s="134">
        <f t="shared" si="10"/>
        <v>-460.733051456422</v>
      </c>
      <c r="AA13" s="21" t="s">
        <v>39</v>
      </c>
      <c r="AB13" s="22" t="s">
        <v>40</v>
      </c>
      <c r="AC13" s="22"/>
    </row>
    <row r="14" spans="1:37" ht="12.75" customHeight="1" x14ac:dyDescent="0.2">
      <c r="A14" s="12" t="s">
        <v>116</v>
      </c>
      <c r="B14" s="123">
        <v>20500</v>
      </c>
      <c r="C14" s="123">
        <f t="shared" si="0"/>
        <v>50</v>
      </c>
      <c r="D14" s="123">
        <v>29.744520443635299</v>
      </c>
      <c r="E14" s="131">
        <v>0</v>
      </c>
      <c r="F14" s="124">
        <v>84.575311943220598</v>
      </c>
      <c r="G14" s="131">
        <v>0</v>
      </c>
      <c r="H14" s="131">
        <v>0</v>
      </c>
      <c r="I14" s="131">
        <v>0</v>
      </c>
      <c r="J14" s="131">
        <v>0</v>
      </c>
      <c r="K14" s="13">
        <f t="shared" si="1"/>
        <v>61.597353881938048</v>
      </c>
      <c r="L14" s="13">
        <f t="shared" si="2"/>
        <v>3.7037037037037037</v>
      </c>
      <c r="M14" s="13">
        <f t="shared" si="3"/>
        <v>151.46168665888379</v>
      </c>
      <c r="N14" s="13">
        <f t="shared" si="4"/>
        <v>0</v>
      </c>
      <c r="O14" s="10">
        <f t="shared" si="7"/>
        <v>0</v>
      </c>
      <c r="P14" s="13">
        <f t="shared" si="5"/>
        <v>0</v>
      </c>
      <c r="Q14" s="13">
        <f t="shared" si="6"/>
        <v>0</v>
      </c>
      <c r="R14" s="13">
        <f>K14*R5+R13</f>
        <v>276.05287024697589</v>
      </c>
      <c r="S14" s="132">
        <f t="shared" si="8"/>
        <v>787.98358781366244</v>
      </c>
      <c r="T14" s="13">
        <f>N14*T5+T13</f>
        <v>0</v>
      </c>
      <c r="U14" s="10">
        <f t="shared" si="9"/>
        <v>0</v>
      </c>
      <c r="V14" s="13">
        <f>P14*V5+V13</f>
        <v>0</v>
      </c>
      <c r="W14" s="13">
        <f>Q14*W5+W13</f>
        <v>0</v>
      </c>
      <c r="X14" s="13">
        <f>N14*X5+X13</f>
        <v>0</v>
      </c>
      <c r="Y14" s="13">
        <f>Q14*Y5+Y13</f>
        <v>0</v>
      </c>
      <c r="Z14" s="134">
        <f t="shared" si="10"/>
        <v>-554.30108793707143</v>
      </c>
      <c r="AA14" s="21" t="s">
        <v>41</v>
      </c>
      <c r="AB14" s="22" t="s">
        <v>42</v>
      </c>
      <c r="AC14" s="22"/>
    </row>
    <row r="15" spans="1:37" ht="12.75" customHeight="1" x14ac:dyDescent="0.2">
      <c r="A15" s="12" t="s">
        <v>117</v>
      </c>
      <c r="B15" s="123">
        <v>20550</v>
      </c>
      <c r="C15" s="123">
        <f t="shared" si="0"/>
        <v>50</v>
      </c>
      <c r="D15" s="123">
        <v>31.334355957396799</v>
      </c>
      <c r="E15" s="131">
        <v>0</v>
      </c>
      <c r="F15" s="124">
        <v>105.74385423605101</v>
      </c>
      <c r="G15" s="131">
        <v>0</v>
      </c>
      <c r="H15" s="131">
        <v>0</v>
      </c>
      <c r="I15" s="131">
        <v>0</v>
      </c>
      <c r="J15" s="131">
        <v>0</v>
      </c>
      <c r="K15" s="13">
        <f t="shared" si="1"/>
        <v>56.554515186140826</v>
      </c>
      <c r="L15" s="13">
        <f t="shared" si="2"/>
        <v>0</v>
      </c>
      <c r="M15" s="13">
        <f t="shared" si="3"/>
        <v>176.22145016599222</v>
      </c>
      <c r="N15" s="13">
        <f t="shared" si="4"/>
        <v>0</v>
      </c>
      <c r="O15" s="10">
        <f t="shared" si="7"/>
        <v>0</v>
      </c>
      <c r="P15" s="13">
        <f t="shared" si="5"/>
        <v>0</v>
      </c>
      <c r="Q15" s="13">
        <f t="shared" si="6"/>
        <v>0</v>
      </c>
      <c r="R15" s="13">
        <f>K15*R5+R14</f>
        <v>332.60738543311669</v>
      </c>
      <c r="S15" s="132">
        <f t="shared" si="8"/>
        <v>964.20503797965466</v>
      </c>
      <c r="T15" s="13">
        <f>N15*T5+T14</f>
        <v>0</v>
      </c>
      <c r="U15" s="10">
        <f t="shared" si="9"/>
        <v>0</v>
      </c>
      <c r="V15" s="13">
        <f>P15*V5+V14</f>
        <v>0</v>
      </c>
      <c r="W15" s="13">
        <f>Q15*W5+W14</f>
        <v>0</v>
      </c>
      <c r="X15" s="13">
        <f>N15*X5+X14</f>
        <v>0</v>
      </c>
      <c r="Y15" s="13">
        <f>Q15*Y5+Y14</f>
        <v>0</v>
      </c>
      <c r="Z15" s="134">
        <f t="shared" si="10"/>
        <v>-673.96802291692279</v>
      </c>
      <c r="AA15" s="21" t="s">
        <v>43</v>
      </c>
      <c r="AB15" s="22" t="s">
        <v>44</v>
      </c>
      <c r="AC15" s="22" t="s">
        <v>45</v>
      </c>
    </row>
    <row r="16" spans="1:37" ht="12.75" customHeight="1" x14ac:dyDescent="0.2">
      <c r="A16" s="12" t="s">
        <v>118</v>
      </c>
      <c r="B16" s="123">
        <v>20600</v>
      </c>
      <c r="C16" s="123">
        <f t="shared" si="0"/>
        <v>50</v>
      </c>
      <c r="D16" s="123">
        <v>17.649976530066802</v>
      </c>
      <c r="E16" s="131">
        <v>0</v>
      </c>
      <c r="F16" s="124">
        <v>127.980093673841</v>
      </c>
      <c r="G16" s="131">
        <v>0</v>
      </c>
      <c r="H16" s="131">
        <v>0</v>
      </c>
      <c r="I16" s="131">
        <v>0</v>
      </c>
      <c r="J16" s="131">
        <v>0</v>
      </c>
      <c r="K16" s="13">
        <f t="shared" si="1"/>
        <v>45.355863414318158</v>
      </c>
      <c r="L16" s="13">
        <f t="shared" si="2"/>
        <v>0</v>
      </c>
      <c r="M16" s="13">
        <f t="shared" si="3"/>
        <v>216.4110628795296</v>
      </c>
      <c r="N16" s="13">
        <f t="shared" si="4"/>
        <v>0</v>
      </c>
      <c r="O16" s="10">
        <f t="shared" si="7"/>
        <v>0</v>
      </c>
      <c r="P16" s="13">
        <f t="shared" si="5"/>
        <v>0</v>
      </c>
      <c r="Q16" s="13">
        <f t="shared" si="6"/>
        <v>0</v>
      </c>
      <c r="R16" s="13">
        <f>K16*R5+R15</f>
        <v>377.96324884743484</v>
      </c>
      <c r="S16" s="132">
        <f t="shared" si="8"/>
        <v>1180.6161008591844</v>
      </c>
      <c r="T16" s="13">
        <f>N16*T5+T15</f>
        <v>0</v>
      </c>
      <c r="U16" s="10">
        <f t="shared" si="9"/>
        <v>0</v>
      </c>
      <c r="V16" s="13">
        <f>P16*V5+V15</f>
        <v>0</v>
      </c>
      <c r="W16" s="13">
        <f>Q16*W5+W15</f>
        <v>0</v>
      </c>
      <c r="X16" s="13">
        <f>N16*X5+X15</f>
        <v>0</v>
      </c>
      <c r="Y16" s="13">
        <f>Q16*Y5+Y15</f>
        <v>0</v>
      </c>
      <c r="Z16" s="134">
        <f t="shared" si="10"/>
        <v>-845.02322238213424</v>
      </c>
      <c r="AA16" s="21" t="s">
        <v>46</v>
      </c>
      <c r="AB16" s="22" t="s">
        <v>44</v>
      </c>
      <c r="AC16" s="22" t="s">
        <v>47</v>
      </c>
    </row>
    <row r="17" spans="1:29" ht="12.75" customHeight="1" x14ac:dyDescent="0.2">
      <c r="A17" s="12" t="s">
        <v>119</v>
      </c>
      <c r="B17" s="123">
        <v>20650</v>
      </c>
      <c r="C17" s="123">
        <f t="shared" si="0"/>
        <v>50</v>
      </c>
      <c r="D17" s="123">
        <v>9.5948362468370707</v>
      </c>
      <c r="E17" s="131">
        <v>0</v>
      </c>
      <c r="F17" s="124">
        <v>180.95826072434701</v>
      </c>
      <c r="G17" s="131">
        <v>2</v>
      </c>
      <c r="H17" s="131">
        <v>102</v>
      </c>
      <c r="I17" s="131">
        <v>98</v>
      </c>
      <c r="J17" s="131">
        <v>51</v>
      </c>
      <c r="K17" s="13">
        <f t="shared" si="1"/>
        <v>25.226678497133214</v>
      </c>
      <c r="L17" s="13">
        <f t="shared" si="2"/>
        <v>0</v>
      </c>
      <c r="M17" s="13">
        <f t="shared" si="3"/>
        <v>286.05403185017411</v>
      </c>
      <c r="N17" s="13">
        <f t="shared" si="4"/>
        <v>1.8518518518518519</v>
      </c>
      <c r="O17" s="10">
        <f>AVERAGE(H16:H17)*(C17)/27</f>
        <v>94.444444444444443</v>
      </c>
      <c r="P17" s="13">
        <f t="shared" si="5"/>
        <v>90.740740740740748</v>
      </c>
      <c r="Q17" s="13">
        <f t="shared" si="6"/>
        <v>47.222222222222221</v>
      </c>
      <c r="R17" s="13">
        <f>K17*R5+R16</f>
        <v>403.18992734456805</v>
      </c>
      <c r="S17" s="132">
        <f t="shared" si="8"/>
        <v>1328.7071697463955</v>
      </c>
      <c r="T17" s="13">
        <f>N17*T5+T16</f>
        <v>1.8518518518518519</v>
      </c>
      <c r="U17" s="10">
        <f t="shared" si="9"/>
        <v>94.444444444444443</v>
      </c>
      <c r="V17" s="13">
        <f>P17*V5+V16</f>
        <v>90.740740740740748</v>
      </c>
      <c r="W17" s="13">
        <f>Q17*W5+W16</f>
        <v>47.222222222222221</v>
      </c>
      <c r="X17" s="13">
        <f>N17*X5+X16</f>
        <v>1.8518518518518519</v>
      </c>
      <c r="Y17" s="13">
        <f>Q17*Y5+Y16</f>
        <v>47.222222222222221</v>
      </c>
      <c r="Z17" s="134">
        <f t="shared" si="10"/>
        <v>-967.88761277221215</v>
      </c>
      <c r="AA17" s="23" t="s">
        <v>48</v>
      </c>
      <c r="AB17" s="24" t="s">
        <v>49</v>
      </c>
      <c r="AC17" s="24" t="s">
        <v>50</v>
      </c>
    </row>
    <row r="18" spans="1:29" ht="12.75" customHeight="1" x14ac:dyDescent="0.2">
      <c r="A18" s="12" t="s">
        <v>120</v>
      </c>
      <c r="B18" s="123">
        <v>20700</v>
      </c>
      <c r="C18" s="123">
        <f t="shared" si="0"/>
        <v>50</v>
      </c>
      <c r="D18" s="123">
        <v>11.394033027092499</v>
      </c>
      <c r="E18" s="131">
        <v>0</v>
      </c>
      <c r="F18" s="124">
        <v>251.73416345689199</v>
      </c>
      <c r="G18" s="131">
        <v>2</v>
      </c>
      <c r="H18" s="131">
        <v>102</v>
      </c>
      <c r="I18" s="131">
        <v>98</v>
      </c>
      <c r="J18" s="131">
        <v>51</v>
      </c>
      <c r="K18" s="13">
        <f t="shared" si="1"/>
        <v>19.434138216601454</v>
      </c>
      <c r="L18" s="13">
        <f t="shared" si="2"/>
        <v>0</v>
      </c>
      <c r="M18" s="13">
        <f t="shared" si="3"/>
        <v>400.64113350114724</v>
      </c>
      <c r="N18" s="13">
        <f t="shared" si="4"/>
        <v>3.7037037037037037</v>
      </c>
      <c r="O18" s="10">
        <f t="shared" si="7"/>
        <v>188.88888888888889</v>
      </c>
      <c r="P18" s="13">
        <f t="shared" si="5"/>
        <v>181.4814814814815</v>
      </c>
      <c r="Q18" s="13">
        <f t="shared" si="6"/>
        <v>94.444444444444443</v>
      </c>
      <c r="R18" s="13">
        <f>K18*R5+R17</f>
        <v>422.62406556116952</v>
      </c>
      <c r="S18" s="132">
        <f t="shared" si="8"/>
        <v>1453.4223773216168</v>
      </c>
      <c r="T18" s="13">
        <f>N18*T5+T17</f>
        <v>5.5555555555555554</v>
      </c>
      <c r="U18" s="10">
        <f t="shared" si="9"/>
        <v>283.33333333333331</v>
      </c>
      <c r="V18" s="13">
        <f>P18*V5+V17</f>
        <v>272.22222222222223</v>
      </c>
      <c r="W18" s="13">
        <f>Q18*W5+W17</f>
        <v>141.66666666666666</v>
      </c>
      <c r="X18" s="13">
        <f>N18*X5+X17</f>
        <v>5.5555555555555554</v>
      </c>
      <c r="Y18" s="13">
        <f>Q18*Y5+Y17</f>
        <v>141.66666666666666</v>
      </c>
      <c r="Z18" s="134">
        <f t="shared" si="10"/>
        <v>-1073.1686821308319</v>
      </c>
      <c r="AA18" s="23" t="s">
        <v>51</v>
      </c>
      <c r="AB18" s="24" t="s">
        <v>52</v>
      </c>
      <c r="AC18" s="24" t="s">
        <v>53</v>
      </c>
    </row>
    <row r="19" spans="1:29" ht="12.75" customHeight="1" x14ac:dyDescent="0.2">
      <c r="A19" s="12" t="s">
        <v>121</v>
      </c>
      <c r="B19" s="123">
        <v>20750</v>
      </c>
      <c r="C19" s="123">
        <f t="shared" si="0"/>
        <v>50</v>
      </c>
      <c r="D19" s="123">
        <v>18.889399223964599</v>
      </c>
      <c r="E19" s="131">
        <v>0</v>
      </c>
      <c r="F19" s="124">
        <v>351.09570086973798</v>
      </c>
      <c r="G19" s="131">
        <v>12</v>
      </c>
      <c r="H19" s="131">
        <v>108</v>
      </c>
      <c r="I19" s="131">
        <v>104</v>
      </c>
      <c r="J19" s="131">
        <v>54</v>
      </c>
      <c r="K19" s="13">
        <f t="shared" si="1"/>
        <v>28.040215047275094</v>
      </c>
      <c r="L19" s="13">
        <f t="shared" si="2"/>
        <v>0</v>
      </c>
      <c r="M19" s="13">
        <f t="shared" si="3"/>
        <v>558.17580030243516</v>
      </c>
      <c r="N19" s="13">
        <f t="shared" si="4"/>
        <v>12.962962962962964</v>
      </c>
      <c r="O19" s="10">
        <f t="shared" si="7"/>
        <v>194.44444444444446</v>
      </c>
      <c r="P19" s="13">
        <f t="shared" si="5"/>
        <v>187.03703703703704</v>
      </c>
      <c r="Q19" s="13">
        <f t="shared" si="6"/>
        <v>97.222222222222229</v>
      </c>
      <c r="R19" s="13">
        <f>K19*R5+R18</f>
        <v>450.66428060844459</v>
      </c>
      <c r="S19" s="132">
        <f t="shared" si="8"/>
        <v>1727.3389183647926</v>
      </c>
      <c r="T19" s="13">
        <f>N19*T5+T18</f>
        <v>18.518518518518519</v>
      </c>
      <c r="U19" s="10">
        <f t="shared" si="9"/>
        <v>477.77777777777777</v>
      </c>
      <c r="V19" s="13">
        <f>P19*V5+V18</f>
        <v>459.25925925925924</v>
      </c>
      <c r="W19" s="13">
        <f>Q19*W5+W18</f>
        <v>238.88888888888889</v>
      </c>
      <c r="X19" s="13">
        <f>N19*X5+X18</f>
        <v>18.518518518518519</v>
      </c>
      <c r="Y19" s="13">
        <f>Q19*Y5+Y18</f>
        <v>238.88888888888889</v>
      </c>
      <c r="Z19" s="134">
        <f t="shared" si="10"/>
        <v>-1319.0450081267327</v>
      </c>
      <c r="AA19" s="23" t="s">
        <v>54</v>
      </c>
      <c r="AB19" s="24" t="s">
        <v>105</v>
      </c>
      <c r="AC19" s="24" t="s">
        <v>56</v>
      </c>
    </row>
    <row r="20" spans="1:29" ht="12.75" customHeight="1" x14ac:dyDescent="0.2">
      <c r="A20" s="12" t="s">
        <v>122</v>
      </c>
      <c r="B20" s="123">
        <v>20800</v>
      </c>
      <c r="C20" s="123">
        <f t="shared" si="0"/>
        <v>50</v>
      </c>
      <c r="D20" s="123">
        <v>19.342699420496501</v>
      </c>
      <c r="E20" s="131">
        <v>0</v>
      </c>
      <c r="F20" s="124">
        <v>490.71079886131798</v>
      </c>
      <c r="G20" s="131">
        <v>22</v>
      </c>
      <c r="H20" s="131">
        <v>114</v>
      </c>
      <c r="I20" s="131">
        <v>110</v>
      </c>
      <c r="J20" s="131">
        <v>57</v>
      </c>
      <c r="K20" s="13">
        <f t="shared" si="1"/>
        <v>35.400091337463984</v>
      </c>
      <c r="L20" s="13">
        <f t="shared" si="2"/>
        <v>0</v>
      </c>
      <c r="M20" s="13">
        <f t="shared" si="3"/>
        <v>779.45046271394074</v>
      </c>
      <c r="N20" s="13">
        <f t="shared" si="4"/>
        <v>31.481481481481481</v>
      </c>
      <c r="O20" s="10">
        <f t="shared" si="7"/>
        <v>205.55555555555554</v>
      </c>
      <c r="P20" s="13">
        <f t="shared" si="5"/>
        <v>198.14814814814815</v>
      </c>
      <c r="Q20" s="13">
        <f t="shared" si="6"/>
        <v>102.77777777777777</v>
      </c>
      <c r="R20" s="13">
        <f>K20*R5+R19</f>
        <v>486.06437194590859</v>
      </c>
      <c r="S20" s="132">
        <f t="shared" si="8"/>
        <v>2205.8634551528075</v>
      </c>
      <c r="T20" s="13">
        <f>N20*T5+T19</f>
        <v>50</v>
      </c>
      <c r="U20" s="10">
        <f t="shared" si="9"/>
        <v>683.33333333333326</v>
      </c>
      <c r="V20" s="13">
        <f>P20*V5+V19</f>
        <v>657.40740740740739</v>
      </c>
      <c r="W20" s="13">
        <f>Q20*W5+W19</f>
        <v>341.66666666666663</v>
      </c>
      <c r="X20" s="13">
        <f>N20*X5+X19</f>
        <v>50</v>
      </c>
      <c r="Y20" s="13">
        <f>Q20*Y5+Y19</f>
        <v>341.66666666666663</v>
      </c>
      <c r="Z20" s="134">
        <f t="shared" si="10"/>
        <v>-1762.1694535772835</v>
      </c>
      <c r="AA20" s="23" t="s">
        <v>54</v>
      </c>
      <c r="AB20" s="24" t="s">
        <v>106</v>
      </c>
      <c r="AC20" s="24" t="s">
        <v>58</v>
      </c>
    </row>
    <row r="21" spans="1:29" ht="12.75" customHeight="1" x14ac:dyDescent="0.2">
      <c r="A21" s="12" t="s">
        <v>123</v>
      </c>
      <c r="B21" s="123">
        <v>20850</v>
      </c>
      <c r="C21" s="123">
        <f t="shared" si="0"/>
        <v>50</v>
      </c>
      <c r="D21" s="123">
        <v>18.454682697389199</v>
      </c>
      <c r="E21" s="131">
        <v>0</v>
      </c>
      <c r="F21" s="124">
        <v>673.57259365145501</v>
      </c>
      <c r="G21" s="131">
        <v>33</v>
      </c>
      <c r="H21" s="131">
        <v>120</v>
      </c>
      <c r="I21" s="131">
        <v>116</v>
      </c>
      <c r="J21" s="131">
        <v>60</v>
      </c>
      <c r="K21" s="13">
        <f t="shared" si="1"/>
        <v>34.997576035079355</v>
      </c>
      <c r="L21" s="13">
        <f t="shared" si="2"/>
        <v>0</v>
      </c>
      <c r="M21" s="13">
        <f t="shared" si="3"/>
        <v>1078.0401782525676</v>
      </c>
      <c r="N21" s="13">
        <f t="shared" si="4"/>
        <v>50.925925925925924</v>
      </c>
      <c r="O21" s="10">
        <f t="shared" si="7"/>
        <v>216.66666666666666</v>
      </c>
      <c r="P21" s="13">
        <f t="shared" si="5"/>
        <v>209.25925925925927</v>
      </c>
      <c r="Q21" s="13">
        <f t="shared" si="6"/>
        <v>108.33333333333333</v>
      </c>
      <c r="R21" s="13">
        <f>K21*R5+R20</f>
        <v>521.06194798098795</v>
      </c>
      <c r="S21" s="132">
        <f t="shared" si="8"/>
        <v>2966.3110408127823</v>
      </c>
      <c r="T21" s="13">
        <f>N21*T5+T20</f>
        <v>100.92592592592592</v>
      </c>
      <c r="U21" s="10">
        <f t="shared" si="9"/>
        <v>899.99999999999989</v>
      </c>
      <c r="V21" s="13">
        <f>P21*V5+V20</f>
        <v>866.66666666666663</v>
      </c>
      <c r="W21" s="13">
        <f>Q21*W5+W20</f>
        <v>449.99999999999994</v>
      </c>
      <c r="X21" s="13">
        <f>N21*X5+X20</f>
        <v>100.92592592592592</v>
      </c>
      <c r="Y21" s="13">
        <f>Q21*Y5+Y20</f>
        <v>449.99999999999994</v>
      </c>
      <c r="Z21" s="134">
        <f t="shared" si="10"/>
        <v>-2487.6194632021788</v>
      </c>
      <c r="AA21" s="23" t="s">
        <v>54</v>
      </c>
      <c r="AB21" s="24" t="s">
        <v>107</v>
      </c>
      <c r="AC21" s="24" t="s">
        <v>62</v>
      </c>
    </row>
    <row r="22" spans="1:29" ht="12.75" customHeight="1" thickBot="1" x14ac:dyDescent="0.25">
      <c r="A22" s="12" t="s">
        <v>124</v>
      </c>
      <c r="B22" s="123">
        <v>20900</v>
      </c>
      <c r="C22" s="123">
        <f t="shared" si="0"/>
        <v>50</v>
      </c>
      <c r="D22" s="123">
        <v>0</v>
      </c>
      <c r="E22" s="131">
        <v>0</v>
      </c>
      <c r="F22" s="124">
        <v>830.31484273276499</v>
      </c>
      <c r="G22" s="131">
        <v>43</v>
      </c>
      <c r="H22" s="131">
        <v>124</v>
      </c>
      <c r="I22" s="131">
        <v>120</v>
      </c>
      <c r="J22" s="131">
        <v>62</v>
      </c>
      <c r="K22" s="13">
        <f t="shared" si="1"/>
        <v>17.08766916424926</v>
      </c>
      <c r="L22" s="13">
        <f t="shared" si="2"/>
        <v>0</v>
      </c>
      <c r="M22" s="13">
        <f t="shared" si="3"/>
        <v>1392.488367022426</v>
      </c>
      <c r="N22" s="13">
        <f t="shared" si="4"/>
        <v>70.370370370370367</v>
      </c>
      <c r="O22" s="10">
        <f t="shared" si="7"/>
        <v>225.92592592592592</v>
      </c>
      <c r="P22" s="13">
        <f t="shared" si="5"/>
        <v>218.5185185185185</v>
      </c>
      <c r="Q22" s="13">
        <f t="shared" si="6"/>
        <v>112.96296296296296</v>
      </c>
      <c r="R22" s="13">
        <f>K22*R5+R21</f>
        <v>538.14961714523724</v>
      </c>
      <c r="S22" s="132">
        <f t="shared" si="8"/>
        <v>4027.3179263537268</v>
      </c>
      <c r="T22" s="13">
        <f>N22*T5+T21</f>
        <v>171.2962962962963</v>
      </c>
      <c r="U22" s="10">
        <f t="shared" si="9"/>
        <v>1125.9259259259259</v>
      </c>
      <c r="V22" s="13">
        <f>P22*V5+V21</f>
        <v>1085.1851851851852</v>
      </c>
      <c r="W22" s="13">
        <f>Q22*W5+W21</f>
        <v>562.96296296296293</v>
      </c>
      <c r="X22" s="13">
        <f>N22*X5+X21</f>
        <v>171.2962962962963</v>
      </c>
      <c r="Y22" s="13">
        <f>Q22*Y5+Y21</f>
        <v>562.96296296296293</v>
      </c>
      <c r="Z22" s="134">
        <f t="shared" si="10"/>
        <v>-3531.5386795788741</v>
      </c>
      <c r="AA22" s="25" t="s">
        <v>54</v>
      </c>
      <c r="AB22" s="26" t="s">
        <v>108</v>
      </c>
      <c r="AC22" s="26" t="s">
        <v>60</v>
      </c>
    </row>
    <row r="23" spans="1:29" ht="12.75" customHeight="1" x14ac:dyDescent="0.2">
      <c r="A23" s="12" t="s">
        <v>125</v>
      </c>
      <c r="B23" s="123">
        <v>20950</v>
      </c>
      <c r="C23" s="123">
        <f t="shared" si="0"/>
        <v>50</v>
      </c>
      <c r="D23" s="123">
        <v>0</v>
      </c>
      <c r="E23" s="131">
        <v>0</v>
      </c>
      <c r="F23" s="124">
        <v>947.04739953933699</v>
      </c>
      <c r="G23" s="131">
        <v>46</v>
      </c>
      <c r="H23" s="131">
        <v>128</v>
      </c>
      <c r="I23" s="131">
        <v>124</v>
      </c>
      <c r="J23" s="131">
        <v>64</v>
      </c>
      <c r="K23" s="13">
        <f t="shared" si="1"/>
        <v>0</v>
      </c>
      <c r="L23" s="13">
        <f t="shared" si="2"/>
        <v>0</v>
      </c>
      <c r="M23" s="13">
        <f t="shared" si="3"/>
        <v>1645.7057798815758</v>
      </c>
      <c r="N23" s="13">
        <f t="shared" si="4"/>
        <v>82.407407407407405</v>
      </c>
      <c r="O23" s="10">
        <f t="shared" si="7"/>
        <v>233.33333333333334</v>
      </c>
      <c r="P23" s="13">
        <f t="shared" si="5"/>
        <v>225.92592592592592</v>
      </c>
      <c r="Q23" s="13">
        <f t="shared" si="6"/>
        <v>116.66666666666667</v>
      </c>
      <c r="R23" s="13">
        <f>K23*R5+R22</f>
        <v>538.14961714523724</v>
      </c>
      <c r="S23" s="132">
        <f t="shared" si="8"/>
        <v>5330.4311136427095</v>
      </c>
      <c r="T23" s="13">
        <f>N23*T5+T22</f>
        <v>253.7037037037037</v>
      </c>
      <c r="U23" s="10">
        <f t="shared" si="9"/>
        <v>1359.2592592592591</v>
      </c>
      <c r="V23" s="13">
        <f>P23*V5+V22</f>
        <v>1311.1111111111111</v>
      </c>
      <c r="W23" s="13">
        <f>Q23*W5+W22</f>
        <v>679.62962962962956</v>
      </c>
      <c r="X23" s="13">
        <f>N23*X5+X22</f>
        <v>253.7037037037037</v>
      </c>
      <c r="Y23" s="13">
        <f>Q23*Y5+Y22</f>
        <v>679.62962962962956</v>
      </c>
      <c r="Z23" s="134">
        <f t="shared" si="10"/>
        <v>-4834.6518668678573</v>
      </c>
      <c r="AA23" s="16"/>
      <c r="AB23" s="16"/>
      <c r="AC23" s="16"/>
    </row>
    <row r="24" spans="1:29" ht="12.75" customHeight="1" x14ac:dyDescent="0.2">
      <c r="A24" s="12" t="s">
        <v>126</v>
      </c>
      <c r="B24" s="123">
        <v>21000</v>
      </c>
      <c r="C24" s="123">
        <f t="shared" si="0"/>
        <v>50</v>
      </c>
      <c r="D24" s="123">
        <v>0</v>
      </c>
      <c r="E24" s="131">
        <v>0</v>
      </c>
      <c r="F24" s="123">
        <v>1085.9672904725401</v>
      </c>
      <c r="G24" s="131">
        <v>49</v>
      </c>
      <c r="H24" s="131">
        <v>130</v>
      </c>
      <c r="I24" s="131">
        <v>126</v>
      </c>
      <c r="J24" s="131">
        <v>65</v>
      </c>
      <c r="K24" s="13">
        <f t="shared" si="1"/>
        <v>0</v>
      </c>
      <c r="L24" s="13">
        <f t="shared" si="2"/>
        <v>0</v>
      </c>
      <c r="M24" s="13">
        <f t="shared" si="3"/>
        <v>1882.4210092702565</v>
      </c>
      <c r="N24" s="13">
        <f t="shared" si="4"/>
        <v>87.962962962962962</v>
      </c>
      <c r="O24" s="10">
        <f t="shared" si="7"/>
        <v>238.88888888888889</v>
      </c>
      <c r="P24" s="13">
        <f t="shared" si="5"/>
        <v>231.4814814814815</v>
      </c>
      <c r="Q24" s="13">
        <f t="shared" si="6"/>
        <v>119.44444444444444</v>
      </c>
      <c r="R24" s="13">
        <f>K24*R5+R23</f>
        <v>538.14961714523724</v>
      </c>
      <c r="S24" s="132">
        <f t="shared" si="8"/>
        <v>6861.9261969870404</v>
      </c>
      <c r="T24" s="13">
        <f>N24*T5+T23</f>
        <v>341.66666666666663</v>
      </c>
      <c r="U24" s="10">
        <f t="shared" si="9"/>
        <v>1598.148148148148</v>
      </c>
      <c r="V24" s="13">
        <f>P24*V5+V23</f>
        <v>1542.5925925925926</v>
      </c>
      <c r="W24" s="13">
        <f>Q24*W5+W23</f>
        <v>799.07407407407402</v>
      </c>
      <c r="X24" s="13">
        <f>N24*X5+X23</f>
        <v>341.66666666666663</v>
      </c>
      <c r="Y24" s="13">
        <f>Q24*Y5+Y23</f>
        <v>799.07407407407402</v>
      </c>
      <c r="Z24" s="134">
        <f t="shared" si="10"/>
        <v>-6366.1469502121881</v>
      </c>
      <c r="AA24" s="16"/>
      <c r="AB24" s="16"/>
      <c r="AC24" s="16"/>
    </row>
    <row r="25" spans="1:29" ht="12.75" customHeight="1" x14ac:dyDescent="0.2">
      <c r="A25" s="12" t="s">
        <v>127</v>
      </c>
      <c r="B25" s="123">
        <v>21050</v>
      </c>
      <c r="C25" s="123">
        <f t="shared" si="0"/>
        <v>50</v>
      </c>
      <c r="D25" s="123">
        <v>0</v>
      </c>
      <c r="E25" s="131">
        <v>0</v>
      </c>
      <c r="F25" s="123">
        <v>1198.6254032745101</v>
      </c>
      <c r="G25" s="131">
        <v>50</v>
      </c>
      <c r="H25" s="131">
        <v>136</v>
      </c>
      <c r="I25" s="131">
        <v>132</v>
      </c>
      <c r="J25" s="131">
        <v>68</v>
      </c>
      <c r="K25" s="13">
        <f t="shared" si="1"/>
        <v>0</v>
      </c>
      <c r="L25" s="13">
        <f t="shared" si="2"/>
        <v>0</v>
      </c>
      <c r="M25" s="13">
        <f t="shared" si="3"/>
        <v>2115.3636053213431</v>
      </c>
      <c r="N25" s="13">
        <f t="shared" si="4"/>
        <v>91.666666666666671</v>
      </c>
      <c r="O25" s="10">
        <f t="shared" si="7"/>
        <v>246.2962962962963</v>
      </c>
      <c r="P25" s="13">
        <f t="shared" si="5"/>
        <v>238.88888888888889</v>
      </c>
      <c r="Q25" s="13">
        <f t="shared" si="6"/>
        <v>123.14814814814815</v>
      </c>
      <c r="R25" s="13">
        <f>K25*R5+R24</f>
        <v>538.14961714523724</v>
      </c>
      <c r="S25" s="132">
        <f t="shared" si="8"/>
        <v>8615.252765271347</v>
      </c>
      <c r="T25" s="13">
        <f>N25*T5+T24</f>
        <v>433.33333333333331</v>
      </c>
      <c r="U25" s="10">
        <f t="shared" si="9"/>
        <v>1844.4444444444443</v>
      </c>
      <c r="V25" s="13">
        <f>P25*V5+V24</f>
        <v>1781.4814814814815</v>
      </c>
      <c r="W25" s="13">
        <f>Q25*W5+W24</f>
        <v>922.22222222222217</v>
      </c>
      <c r="X25" s="13">
        <f>N25*X5+X24</f>
        <v>433.33333333333331</v>
      </c>
      <c r="Y25" s="13">
        <f>Q25*Y5+Y24</f>
        <v>922.22222222222217</v>
      </c>
      <c r="Z25" s="134">
        <f t="shared" si="10"/>
        <v>-8119.4735184964939</v>
      </c>
      <c r="AA25" s="16"/>
      <c r="AB25" s="16"/>
      <c r="AC25" s="16"/>
    </row>
    <row r="26" spans="1:29" ht="12.75" customHeight="1" x14ac:dyDescent="0.2">
      <c r="A26" s="12" t="s">
        <v>128</v>
      </c>
      <c r="B26" s="123">
        <v>21100</v>
      </c>
      <c r="C26" s="123">
        <f t="shared" si="0"/>
        <v>50</v>
      </c>
      <c r="D26" s="123">
        <v>0</v>
      </c>
      <c r="E26" s="131">
        <v>0</v>
      </c>
      <c r="F26" s="123">
        <v>1377.28912716218</v>
      </c>
      <c r="G26" s="131">
        <v>50</v>
      </c>
      <c r="H26" s="131">
        <v>142</v>
      </c>
      <c r="I26" s="131">
        <v>138</v>
      </c>
      <c r="J26" s="131">
        <v>71</v>
      </c>
      <c r="K26" s="13">
        <f t="shared" si="1"/>
        <v>0</v>
      </c>
      <c r="L26" s="13">
        <f t="shared" si="2"/>
        <v>0</v>
      </c>
      <c r="M26" s="13">
        <f t="shared" si="3"/>
        <v>2385.1060467006391</v>
      </c>
      <c r="N26" s="13">
        <f t="shared" si="4"/>
        <v>92.592592592592595</v>
      </c>
      <c r="O26" s="10">
        <f t="shared" si="7"/>
        <v>257.40740740740739</v>
      </c>
      <c r="P26" s="13">
        <f t="shared" si="5"/>
        <v>250</v>
      </c>
      <c r="Q26" s="13">
        <f t="shared" si="6"/>
        <v>128.7037037037037</v>
      </c>
      <c r="R26" s="13">
        <f>K26*R5+R25</f>
        <v>538.14961714523724</v>
      </c>
      <c r="S26" s="132">
        <f t="shared" si="8"/>
        <v>10621.655108268282</v>
      </c>
      <c r="T26" s="13">
        <f>N26*T5+T25</f>
        <v>525.92592592592587</v>
      </c>
      <c r="U26" s="10">
        <f t="shared" si="9"/>
        <v>2101.8518518518517</v>
      </c>
      <c r="V26" s="13">
        <f>P26*V5+V25</f>
        <v>2031.4814814814815</v>
      </c>
      <c r="W26" s="13">
        <f>Q26*W5+W25</f>
        <v>1050.9259259259259</v>
      </c>
      <c r="X26" s="13">
        <f>N26*X5+X25</f>
        <v>525.92592592592587</v>
      </c>
      <c r="Y26" s="13">
        <f>Q26*Y5+Y25</f>
        <v>1050.9259259259259</v>
      </c>
      <c r="Z26" s="134">
        <f t="shared" si="10"/>
        <v>-10125.87586149343</v>
      </c>
      <c r="AA26" s="16"/>
      <c r="AB26" s="16"/>
      <c r="AC26" s="16"/>
    </row>
    <row r="27" spans="1:29" ht="12.75" customHeight="1" x14ac:dyDescent="0.2">
      <c r="A27" s="12" t="s">
        <v>129</v>
      </c>
      <c r="B27" s="123">
        <v>21150</v>
      </c>
      <c r="C27" s="123">
        <f t="shared" si="0"/>
        <v>50</v>
      </c>
      <c r="D27" s="123">
        <v>0</v>
      </c>
      <c r="E27" s="131">
        <v>0</v>
      </c>
      <c r="F27" s="123">
        <v>1581.54704306793</v>
      </c>
      <c r="G27" s="131">
        <v>56</v>
      </c>
      <c r="H27" s="131">
        <v>148</v>
      </c>
      <c r="I27" s="131">
        <v>144</v>
      </c>
      <c r="J27" s="131">
        <v>74</v>
      </c>
      <c r="K27" s="13">
        <f t="shared" si="1"/>
        <v>0</v>
      </c>
      <c r="L27" s="13">
        <f t="shared" si="2"/>
        <v>0</v>
      </c>
      <c r="M27" s="13">
        <f t="shared" si="3"/>
        <v>2739.6631205834351</v>
      </c>
      <c r="N27" s="13">
        <f t="shared" si="4"/>
        <v>98.148148148148152</v>
      </c>
      <c r="O27" s="10">
        <f t="shared" si="7"/>
        <v>268.51851851851853</v>
      </c>
      <c r="P27" s="13">
        <f t="shared" si="5"/>
        <v>261.11111111111109</v>
      </c>
      <c r="Q27" s="13">
        <f t="shared" si="6"/>
        <v>134.25925925925927</v>
      </c>
      <c r="R27" s="13">
        <f>K27*R5+R26</f>
        <v>538.14961714523724</v>
      </c>
      <c r="S27" s="132">
        <f t="shared" si="8"/>
        <v>12965.947858481348</v>
      </c>
      <c r="T27" s="13">
        <f>N27*T5+T26</f>
        <v>624.07407407407402</v>
      </c>
      <c r="U27" s="10">
        <f t="shared" si="9"/>
        <v>2370.3703703703704</v>
      </c>
      <c r="V27" s="13">
        <f>P27*V5+V26</f>
        <v>2292.5925925925926</v>
      </c>
      <c r="W27" s="13">
        <f>Q27*W5+W26</f>
        <v>1185.1851851851852</v>
      </c>
      <c r="X27" s="13">
        <f>N27*X5+X26</f>
        <v>624.07407407407402</v>
      </c>
      <c r="Y27" s="13">
        <f>Q27*Y5+Y26</f>
        <v>1185.1851851851852</v>
      </c>
      <c r="Z27" s="134">
        <f t="shared" si="10"/>
        <v>-12470.168611706496</v>
      </c>
      <c r="AA27" s="16"/>
      <c r="AB27" s="16"/>
      <c r="AC27" s="16"/>
    </row>
    <row r="28" spans="1:29" ht="12.75" customHeight="1" x14ac:dyDescent="0.2">
      <c r="A28" s="12" t="s">
        <v>130</v>
      </c>
      <c r="B28" s="123">
        <v>21200</v>
      </c>
      <c r="C28" s="123">
        <f t="shared" si="0"/>
        <v>50</v>
      </c>
      <c r="D28" s="123">
        <v>0</v>
      </c>
      <c r="E28" s="131">
        <v>0</v>
      </c>
      <c r="F28" s="123">
        <v>1783.2432518420401</v>
      </c>
      <c r="G28" s="130">
        <v>60</v>
      </c>
      <c r="H28" s="131">
        <v>152</v>
      </c>
      <c r="I28" s="131">
        <v>148</v>
      </c>
      <c r="J28" s="131">
        <v>76</v>
      </c>
      <c r="K28" s="13">
        <f t="shared" si="1"/>
        <v>0</v>
      </c>
      <c r="L28" s="13">
        <f t="shared" si="2"/>
        <v>0</v>
      </c>
      <c r="M28" s="13">
        <f t="shared" si="3"/>
        <v>3115.5465693610831</v>
      </c>
      <c r="N28" s="13">
        <f t="shared" si="4"/>
        <v>107.4074074074074</v>
      </c>
      <c r="O28" s="10">
        <f t="shared" si="7"/>
        <v>277.77777777777777</v>
      </c>
      <c r="P28" s="13">
        <f t="shared" si="5"/>
        <v>270.37037037037038</v>
      </c>
      <c r="Q28" s="13">
        <f t="shared" si="6"/>
        <v>138.88888888888889</v>
      </c>
      <c r="R28" s="13">
        <f>K28*R5+R27</f>
        <v>538.14961714523724</v>
      </c>
      <c r="S28" s="132">
        <f t="shared" si="8"/>
        <v>15672.235168583171</v>
      </c>
      <c r="T28" s="13">
        <f>N28*T5+T27</f>
        <v>731.48148148148141</v>
      </c>
      <c r="U28" s="10">
        <f t="shared" si="9"/>
        <v>2648.1481481481483</v>
      </c>
      <c r="V28" s="13">
        <f>P28*V5+V27</f>
        <v>2562.962962962963</v>
      </c>
      <c r="W28" s="13">
        <f>Q28*W5+W27</f>
        <v>1324.0740740740741</v>
      </c>
      <c r="X28" s="13">
        <f>N28*X5+X27</f>
        <v>731.48148148148141</v>
      </c>
      <c r="Y28" s="13">
        <f>Q28*Y5+Y27</f>
        <v>1324.0740740740741</v>
      </c>
      <c r="Z28" s="134">
        <f t="shared" si="10"/>
        <v>-15176.45592180832</v>
      </c>
      <c r="AA28" s="16"/>
      <c r="AB28" s="16"/>
      <c r="AC28" s="16"/>
    </row>
    <row r="29" spans="1:29" ht="12.75" customHeight="1" x14ac:dyDescent="0.2">
      <c r="A29" s="12" t="s">
        <v>131</v>
      </c>
      <c r="B29" s="123">
        <v>21250</v>
      </c>
      <c r="C29" s="123">
        <f t="shared" si="0"/>
        <v>50</v>
      </c>
      <c r="D29" s="123">
        <v>0</v>
      </c>
      <c r="E29" s="131">
        <v>0</v>
      </c>
      <c r="F29" s="123">
        <v>1993.51933146535</v>
      </c>
      <c r="G29" s="130">
        <v>69</v>
      </c>
      <c r="H29" s="131">
        <v>156</v>
      </c>
      <c r="I29" s="131">
        <v>152</v>
      </c>
      <c r="J29" s="131">
        <v>78</v>
      </c>
      <c r="K29" s="13">
        <f t="shared" si="1"/>
        <v>0</v>
      </c>
      <c r="L29" s="13">
        <f t="shared" si="2"/>
        <v>0</v>
      </c>
      <c r="M29" s="13">
        <f t="shared" si="3"/>
        <v>3497.0023919512869</v>
      </c>
      <c r="N29" s="13">
        <f t="shared" si="4"/>
        <v>119.44444444444444</v>
      </c>
      <c r="O29" s="10">
        <f t="shared" si="7"/>
        <v>285.18518518518516</v>
      </c>
      <c r="P29" s="13">
        <f t="shared" si="5"/>
        <v>277.77777777777777</v>
      </c>
      <c r="Q29" s="13">
        <f t="shared" si="6"/>
        <v>142.59259259259258</v>
      </c>
      <c r="R29" s="13">
        <f>K29*R5+R28</f>
        <v>538.14961714523724</v>
      </c>
      <c r="S29" s="132">
        <f t="shared" si="8"/>
        <v>18748.867190164088</v>
      </c>
      <c r="T29" s="13">
        <f>N29*T5+T28</f>
        <v>850.92592592592587</v>
      </c>
      <c r="U29" s="10">
        <f t="shared" si="9"/>
        <v>2933.3333333333335</v>
      </c>
      <c r="V29" s="13">
        <f>P29*V5+V28</f>
        <v>2840.7407407407409</v>
      </c>
      <c r="W29" s="13">
        <f>Q29*W5+W28</f>
        <v>1466.6666666666667</v>
      </c>
      <c r="X29" s="13">
        <f>N29*X5+X28</f>
        <v>850.92592592592587</v>
      </c>
      <c r="Y29" s="13">
        <f>Q29*Y5+Y28</f>
        <v>1466.6666666666667</v>
      </c>
      <c r="Z29" s="134">
        <f t="shared" si="10"/>
        <v>-18253.087943389237</v>
      </c>
    </row>
    <row r="30" spans="1:29" ht="12.75" customHeight="1" x14ac:dyDescent="0.2">
      <c r="A30" s="12" t="s">
        <v>132</v>
      </c>
      <c r="B30" s="123">
        <v>21300</v>
      </c>
      <c r="C30" s="123">
        <f t="shared" si="0"/>
        <v>50</v>
      </c>
      <c r="D30" s="123">
        <v>0.19401963952259399</v>
      </c>
      <c r="E30" s="131">
        <v>0</v>
      </c>
      <c r="F30" s="123">
        <v>2187.5422010194902</v>
      </c>
      <c r="G30" s="131">
        <v>74</v>
      </c>
      <c r="H30" s="131">
        <v>160</v>
      </c>
      <c r="I30" s="131">
        <v>156</v>
      </c>
      <c r="J30" s="131">
        <v>80</v>
      </c>
      <c r="K30" s="13">
        <f t="shared" si="1"/>
        <v>0.17964781437277222</v>
      </c>
      <c r="L30" s="13">
        <f t="shared" si="2"/>
        <v>0</v>
      </c>
      <c r="M30" s="13">
        <f t="shared" si="3"/>
        <v>3871.3532708192965</v>
      </c>
      <c r="N30" s="13">
        <f t="shared" si="4"/>
        <v>132.40740740740742</v>
      </c>
      <c r="O30" s="10">
        <f t="shared" si="7"/>
        <v>292.59259259259261</v>
      </c>
      <c r="P30" s="13">
        <f t="shared" si="5"/>
        <v>285.18518518518516</v>
      </c>
      <c r="Q30" s="13">
        <f t="shared" si="6"/>
        <v>146.2962962962963</v>
      </c>
      <c r="R30" s="13">
        <f>K30*R5+R29</f>
        <v>538.32926495960999</v>
      </c>
      <c r="S30" s="132">
        <f t="shared" si="8"/>
        <v>22188.738979501904</v>
      </c>
      <c r="T30" s="13">
        <f>N30*T5+T29</f>
        <v>983.33333333333326</v>
      </c>
      <c r="U30" s="10">
        <f t="shared" si="9"/>
        <v>3225.9259259259261</v>
      </c>
      <c r="V30" s="13">
        <f>P30*V5+V29</f>
        <v>3125.9259259259261</v>
      </c>
      <c r="W30" s="13">
        <f>Q30*W5+W29</f>
        <v>1612.962962962963</v>
      </c>
      <c r="X30" s="13">
        <f>N30*X5+X29</f>
        <v>983.33333333333326</v>
      </c>
      <c r="Y30" s="13">
        <f>Q30*Y5+Y29</f>
        <v>1612.962962962963</v>
      </c>
      <c r="Z30" s="134">
        <f t="shared" si="10"/>
        <v>-21692.78008491268</v>
      </c>
    </row>
    <row r="31" spans="1:29" ht="12.75" customHeight="1" x14ac:dyDescent="0.2">
      <c r="A31" s="12" t="s">
        <v>133</v>
      </c>
      <c r="B31" s="123">
        <v>21350</v>
      </c>
      <c r="C31" s="123">
        <f t="shared" si="0"/>
        <v>50</v>
      </c>
      <c r="D31" s="123">
        <v>1.8420547719870201E-2</v>
      </c>
      <c r="E31" s="131">
        <v>0</v>
      </c>
      <c r="F31" s="123">
        <v>2430.2240894225502</v>
      </c>
      <c r="G31" s="131">
        <v>80</v>
      </c>
      <c r="H31" s="131">
        <v>166</v>
      </c>
      <c r="I31" s="131">
        <v>162</v>
      </c>
      <c r="J31" s="131">
        <v>83</v>
      </c>
      <c r="K31" s="13">
        <f t="shared" si="1"/>
        <v>0.19670387707635573</v>
      </c>
      <c r="L31" s="13">
        <f t="shared" si="2"/>
        <v>0</v>
      </c>
      <c r="M31" s="13">
        <f t="shared" si="3"/>
        <v>4275.7095281870743</v>
      </c>
      <c r="N31" s="13">
        <f t="shared" si="4"/>
        <v>142.59259259259258</v>
      </c>
      <c r="O31" s="10">
        <f t="shared" si="7"/>
        <v>301.85185185185185</v>
      </c>
      <c r="P31" s="13">
        <f t="shared" si="5"/>
        <v>294.44444444444446</v>
      </c>
      <c r="Q31" s="13">
        <f t="shared" si="6"/>
        <v>150.92592592592592</v>
      </c>
      <c r="R31" s="13">
        <f>K31*R5+R30</f>
        <v>538.52596883668639</v>
      </c>
      <c r="S31" s="132">
        <f t="shared" si="8"/>
        <v>26019.078137318607</v>
      </c>
      <c r="T31" s="13">
        <f>N31*T5+T30</f>
        <v>1125.9259259259259</v>
      </c>
      <c r="U31" s="10">
        <f t="shared" si="9"/>
        <v>3527.7777777777778</v>
      </c>
      <c r="V31" s="13">
        <f>P31*V5+V30</f>
        <v>3420.3703703703704</v>
      </c>
      <c r="W31" s="13">
        <f>Q31*W5+W30</f>
        <v>1763.8888888888889</v>
      </c>
      <c r="X31" s="13">
        <f>N31*X5+X30</f>
        <v>1125.9259259259259</v>
      </c>
      <c r="Y31" s="13">
        <f>Q31*Y5+Y30</f>
        <v>1763.8888888888889</v>
      </c>
      <c r="Z31" s="134">
        <f t="shared" si="10"/>
        <v>-25522.922538852308</v>
      </c>
    </row>
    <row r="32" spans="1:29" ht="12.75" customHeight="1" x14ac:dyDescent="0.2">
      <c r="A32" s="12" t="s">
        <v>134</v>
      </c>
      <c r="B32" s="123">
        <v>21400</v>
      </c>
      <c r="C32" s="123">
        <f t="shared" si="0"/>
        <v>50</v>
      </c>
      <c r="D32" s="123">
        <v>0.36538062490581102</v>
      </c>
      <c r="E32" s="131">
        <v>0</v>
      </c>
      <c r="F32" s="123">
        <v>2643.0542437356498</v>
      </c>
      <c r="G32" s="131">
        <v>85</v>
      </c>
      <c r="H32" s="131">
        <v>170</v>
      </c>
      <c r="I32" s="131">
        <v>166</v>
      </c>
      <c r="J32" s="131">
        <v>85</v>
      </c>
      <c r="K32" s="13">
        <f t="shared" si="1"/>
        <v>0.35537145613489007</v>
      </c>
      <c r="L32" s="13">
        <f t="shared" si="2"/>
        <v>0</v>
      </c>
      <c r="M32" s="13">
        <f t="shared" si="3"/>
        <v>4697.4799381094444</v>
      </c>
      <c r="N32" s="13">
        <f t="shared" si="4"/>
        <v>152.77777777777777</v>
      </c>
      <c r="O32" s="10">
        <f t="shared" si="7"/>
        <v>311.11111111111109</v>
      </c>
      <c r="P32" s="13">
        <f t="shared" si="5"/>
        <v>303.7037037037037</v>
      </c>
      <c r="Q32" s="13">
        <f t="shared" si="6"/>
        <v>155.55555555555554</v>
      </c>
      <c r="R32" s="13">
        <f>K32*R5+R31</f>
        <v>538.88134029282128</v>
      </c>
      <c r="S32" s="132">
        <f t="shared" si="8"/>
        <v>30257.298816168794</v>
      </c>
      <c r="T32" s="13">
        <f>N32*T5+T31</f>
        <v>1278.7037037037037</v>
      </c>
      <c r="U32" s="10">
        <f t="shared" si="9"/>
        <v>3838.8888888888887</v>
      </c>
      <c r="V32" s="13">
        <f>P32*V5+V31</f>
        <v>3724.0740740740739</v>
      </c>
      <c r="W32" s="13">
        <f>Q32*W5+W31</f>
        <v>1919.4444444444443</v>
      </c>
      <c r="X32" s="13">
        <f>N32*X5+X31</f>
        <v>1278.7037037037037</v>
      </c>
      <c r="Y32" s="13">
        <f>Q32*Y5+Y31</f>
        <v>1919.4444444444443</v>
      </c>
      <c r="Z32" s="134">
        <f t="shared" si="10"/>
        <v>-29760.78784624636</v>
      </c>
    </row>
    <row r="33" spans="1:26" ht="12.75" customHeight="1" x14ac:dyDescent="0.2">
      <c r="A33" s="12" t="s">
        <v>135</v>
      </c>
      <c r="B33" s="123">
        <v>21450</v>
      </c>
      <c r="C33" s="123">
        <f t="shared" si="0"/>
        <v>50</v>
      </c>
      <c r="D33" s="123">
        <v>0.18362937433266799</v>
      </c>
      <c r="E33" s="131">
        <v>0</v>
      </c>
      <c r="F33" s="123">
        <v>2834.78265670275</v>
      </c>
      <c r="G33" s="131">
        <v>91</v>
      </c>
      <c r="H33" s="131">
        <v>174</v>
      </c>
      <c r="I33" s="131">
        <v>170</v>
      </c>
      <c r="J33" s="131">
        <v>87</v>
      </c>
      <c r="K33" s="13">
        <f t="shared" si="1"/>
        <v>0.50834259188748065</v>
      </c>
      <c r="L33" s="13">
        <f t="shared" si="2"/>
        <v>0</v>
      </c>
      <c r="M33" s="13">
        <f t="shared" si="3"/>
        <v>5072.0712041096303</v>
      </c>
      <c r="N33" s="13">
        <f t="shared" si="4"/>
        <v>162.96296296296296</v>
      </c>
      <c r="O33" s="10">
        <f t="shared" si="7"/>
        <v>318.51851851851853</v>
      </c>
      <c r="P33" s="13">
        <f t="shared" si="5"/>
        <v>311.11111111111109</v>
      </c>
      <c r="Q33" s="13">
        <f t="shared" si="6"/>
        <v>159.25925925925927</v>
      </c>
      <c r="R33" s="13">
        <f>K33*R5+R32</f>
        <v>539.3896828847088</v>
      </c>
      <c r="S33" s="132">
        <f t="shared" si="8"/>
        <v>34858.999649908052</v>
      </c>
      <c r="T33" s="13">
        <f>N33*T5+T32</f>
        <v>1441.6666666666667</v>
      </c>
      <c r="U33" s="10">
        <f t="shared" si="9"/>
        <v>4157.4074074074069</v>
      </c>
      <c r="V33" s="13">
        <f>P33*V5+V32</f>
        <v>4035.1851851851852</v>
      </c>
      <c r="W33" s="13">
        <f>Q33*W5+W32</f>
        <v>2078.7037037037035</v>
      </c>
      <c r="X33" s="13">
        <f>N33*X5+X32</f>
        <v>1441.6666666666667</v>
      </c>
      <c r="Y33" s="13">
        <f>Q33*Y5+Y32</f>
        <v>2078.7037037037035</v>
      </c>
      <c r="Z33" s="134">
        <f t="shared" si="10"/>
        <v>-34361.980337393732</v>
      </c>
    </row>
    <row r="34" spans="1:26" ht="12.75" customHeight="1" x14ac:dyDescent="0.2">
      <c r="A34" s="12" t="s">
        <v>136</v>
      </c>
      <c r="B34" s="123">
        <v>21500</v>
      </c>
      <c r="C34" s="123">
        <f t="shared" si="0"/>
        <v>50</v>
      </c>
      <c r="D34" s="123">
        <v>0.16457458269724201</v>
      </c>
      <c r="E34" s="131">
        <v>0</v>
      </c>
      <c r="F34" s="123">
        <v>2941.5473698149299</v>
      </c>
      <c r="G34" s="131">
        <v>94</v>
      </c>
      <c r="H34" s="131">
        <v>172</v>
      </c>
      <c r="I34" s="131">
        <v>168</v>
      </c>
      <c r="J34" s="131">
        <v>86</v>
      </c>
      <c r="K34" s="13">
        <f t="shared" si="1"/>
        <v>0.32241107132399072</v>
      </c>
      <c r="L34" s="13">
        <f t="shared" si="2"/>
        <v>0</v>
      </c>
      <c r="M34" s="13">
        <f t="shared" si="3"/>
        <v>5348.4537282571118</v>
      </c>
      <c r="N34" s="13">
        <f t="shared" si="4"/>
        <v>171.2962962962963</v>
      </c>
      <c r="O34" s="10">
        <f t="shared" si="7"/>
        <v>320.37037037037038</v>
      </c>
      <c r="P34" s="13">
        <f t="shared" si="5"/>
        <v>312.96296296296299</v>
      </c>
      <c r="Q34" s="13">
        <f t="shared" si="6"/>
        <v>160.18518518518519</v>
      </c>
      <c r="R34" s="13">
        <f>K34*R5+R33</f>
        <v>539.71209395603285</v>
      </c>
      <c r="S34" s="132">
        <f t="shared" si="8"/>
        <v>39734.305230017017</v>
      </c>
      <c r="T34" s="13">
        <f>N34*T5+T33</f>
        <v>1612.962962962963</v>
      </c>
      <c r="U34" s="10">
        <f t="shared" si="9"/>
        <v>4477.7777777777774</v>
      </c>
      <c r="V34" s="13">
        <f>P34*V5+V33</f>
        <v>4348.1481481481478</v>
      </c>
      <c r="W34" s="13">
        <f>Q34*W5+W33</f>
        <v>2238.8888888888887</v>
      </c>
      <c r="X34" s="13">
        <f>N34*X5+X33</f>
        <v>1612.962962962963</v>
      </c>
      <c r="Y34" s="13">
        <f>Q34*Y5+Y33</f>
        <v>2238.8888888888887</v>
      </c>
      <c r="Z34" s="134">
        <f t="shared" si="10"/>
        <v>-39236.96350643137</v>
      </c>
    </row>
    <row r="35" spans="1:26" ht="12.75" customHeight="1" x14ac:dyDescent="0.2">
      <c r="A35" s="12" t="s">
        <v>137</v>
      </c>
      <c r="B35" s="123">
        <v>21550</v>
      </c>
      <c r="C35" s="123">
        <f t="shared" si="0"/>
        <v>50</v>
      </c>
      <c r="D35" s="123">
        <v>3.14480320773146</v>
      </c>
      <c r="E35" s="131">
        <v>0</v>
      </c>
      <c r="F35" s="123">
        <v>3162.4355566664999</v>
      </c>
      <c r="G35" s="131">
        <v>112</v>
      </c>
      <c r="H35" s="131">
        <v>148</v>
      </c>
      <c r="I35" s="131">
        <v>144</v>
      </c>
      <c r="J35" s="131">
        <v>74</v>
      </c>
      <c r="K35" s="13">
        <f t="shared" si="1"/>
        <v>3.0642386948413907</v>
      </c>
      <c r="L35" s="13">
        <f t="shared" si="2"/>
        <v>0</v>
      </c>
      <c r="M35" s="13">
        <f t="shared" si="3"/>
        <v>5651.8360430383609</v>
      </c>
      <c r="N35" s="13">
        <f t="shared" si="4"/>
        <v>190.74074074074073</v>
      </c>
      <c r="O35" s="10">
        <f t="shared" si="7"/>
        <v>296.2962962962963</v>
      </c>
      <c r="P35" s="13">
        <f t="shared" si="5"/>
        <v>288.88888888888891</v>
      </c>
      <c r="Q35" s="13">
        <f t="shared" si="6"/>
        <v>148.14814814814815</v>
      </c>
      <c r="R35" s="13">
        <f>K35*R5+R34</f>
        <v>542.77633265087422</v>
      </c>
      <c r="S35" s="132">
        <f t="shared" si="8"/>
        <v>44949.104236018342</v>
      </c>
      <c r="T35" s="13">
        <f>N35*T5+T34</f>
        <v>1803.7037037037037</v>
      </c>
      <c r="U35" s="10">
        <f t="shared" si="9"/>
        <v>4774.0740740740739</v>
      </c>
      <c r="V35" s="13">
        <f>P35*V5+V34</f>
        <v>4637.0370370370365</v>
      </c>
      <c r="W35" s="13">
        <f>Q35*W5+W34</f>
        <v>2387.037037037037</v>
      </c>
      <c r="X35" s="13">
        <f>N35*X5+X34</f>
        <v>1803.7037037037037</v>
      </c>
      <c r="Y35" s="13">
        <f>Q35*Y5+Y34</f>
        <v>2387.037037037037</v>
      </c>
      <c r="Z35" s="134">
        <f t="shared" si="10"/>
        <v>-44448.698273737857</v>
      </c>
    </row>
    <row r="36" spans="1:26" ht="12.75" customHeight="1" x14ac:dyDescent="0.2">
      <c r="A36" s="12" t="s">
        <v>138</v>
      </c>
      <c r="B36" s="123">
        <v>21595.000000000098</v>
      </c>
      <c r="C36" s="123">
        <f t="shared" si="0"/>
        <v>45.000000000098225</v>
      </c>
      <c r="D36" s="123">
        <v>6.30625050689559E-4</v>
      </c>
      <c r="E36" s="131">
        <v>0</v>
      </c>
      <c r="F36" s="123">
        <v>3567.0331660158899</v>
      </c>
      <c r="G36" s="131">
        <v>151</v>
      </c>
      <c r="H36" s="131">
        <v>144</v>
      </c>
      <c r="I36" s="131">
        <v>140</v>
      </c>
      <c r="J36" s="131">
        <v>72</v>
      </c>
      <c r="K36" s="13">
        <f t="shared" si="1"/>
        <v>2.6211948606575128</v>
      </c>
      <c r="L36" s="13">
        <f t="shared" si="2"/>
        <v>0</v>
      </c>
      <c r="M36" s="13">
        <f t="shared" si="3"/>
        <v>5607.8906022475649</v>
      </c>
      <c r="N36" s="13">
        <f t="shared" si="4"/>
        <v>219.16666666714505</v>
      </c>
      <c r="O36" s="10">
        <f t="shared" si="7"/>
        <v>243.33333333386449</v>
      </c>
      <c r="P36" s="13">
        <f t="shared" si="5"/>
        <v>236.66666666718325</v>
      </c>
      <c r="Q36" s="13">
        <f t="shared" si="6"/>
        <v>121.66666666693224</v>
      </c>
      <c r="R36" s="13">
        <f>K36*R5+R35</f>
        <v>545.39752751153173</v>
      </c>
      <c r="S36" s="132">
        <f t="shared" si="8"/>
        <v>50198.661504931792</v>
      </c>
      <c r="T36" s="13">
        <f>N36*T5+T35</f>
        <v>2022.8703703708488</v>
      </c>
      <c r="U36" s="10">
        <f>O36*$U$5+U35</f>
        <v>5017.4074074079381</v>
      </c>
      <c r="V36" s="13">
        <f>P36*V5+V35</f>
        <v>4873.7037037042201</v>
      </c>
      <c r="W36" s="13">
        <f>Q36*W5+W35</f>
        <v>2508.703703703969</v>
      </c>
      <c r="X36" s="13">
        <f>N36*X5+X35</f>
        <v>2022.8703703708488</v>
      </c>
      <c r="Y36" s="13">
        <f>Q36*Y5+Y35</f>
        <v>2508.703703703969</v>
      </c>
      <c r="Z36" s="134">
        <f t="shared" si="10"/>
        <v>-49695.634347790648</v>
      </c>
    </row>
    <row r="37" spans="1:26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  <c r="R37" s="13"/>
      <c r="S37" s="133"/>
      <c r="T37" s="13"/>
      <c r="U37" s="13"/>
      <c r="V37" s="13"/>
      <c r="W37" s="13"/>
    </row>
    <row r="38" spans="1:26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6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6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6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6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6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6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6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6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6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A601" s="17" t="s">
        <v>36</v>
      </c>
      <c r="AB601" s="18"/>
      <c r="AC601" s="19"/>
    </row>
    <row r="602" spans="1:2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A602" s="17" t="s">
        <v>37</v>
      </c>
      <c r="AB602" s="20" t="s">
        <v>38</v>
      </c>
      <c r="AC602" s="20"/>
    </row>
    <row r="603" spans="1:2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A603" s="21" t="s">
        <v>39</v>
      </c>
      <c r="AB603" s="22" t="s">
        <v>40</v>
      </c>
      <c r="AC603" s="22"/>
    </row>
    <row r="604" spans="1:2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21" t="s">
        <v>41</v>
      </c>
      <c r="AB604" s="22" t="s">
        <v>42</v>
      </c>
      <c r="AC604" s="22"/>
    </row>
    <row r="605" spans="1:2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21" t="s">
        <v>43</v>
      </c>
      <c r="AB605" s="22" t="s">
        <v>44</v>
      </c>
      <c r="AC605" s="22" t="s">
        <v>45</v>
      </c>
    </row>
    <row r="606" spans="1:2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46</v>
      </c>
      <c r="AB606" s="22" t="s">
        <v>44</v>
      </c>
      <c r="AC606" s="22" t="s">
        <v>47</v>
      </c>
    </row>
    <row r="607" spans="1:2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3" t="s">
        <v>48</v>
      </c>
      <c r="AB607" s="24" t="s">
        <v>49</v>
      </c>
      <c r="AC607" s="24" t="s">
        <v>50</v>
      </c>
    </row>
    <row r="608" spans="1:2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3" t="s">
        <v>51</v>
      </c>
      <c r="AB608" s="24" t="s">
        <v>52</v>
      </c>
      <c r="AC608" s="24" t="s">
        <v>53</v>
      </c>
    </row>
    <row r="609" spans="1:29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3" t="s">
        <v>54</v>
      </c>
      <c r="AB609" s="24" t="s">
        <v>55</v>
      </c>
      <c r="AC609" s="24" t="s">
        <v>56</v>
      </c>
    </row>
    <row r="610" spans="1:29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54</v>
      </c>
      <c r="AB610" s="24" t="s">
        <v>57</v>
      </c>
      <c r="AC610" s="24" t="s">
        <v>58</v>
      </c>
    </row>
    <row r="611" spans="1:29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54</v>
      </c>
      <c r="AB611" s="24" t="s">
        <v>59</v>
      </c>
      <c r="AC611" s="24" t="s">
        <v>60</v>
      </c>
    </row>
    <row r="612" spans="1:29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5" t="s">
        <v>54</v>
      </c>
      <c r="AB612" s="26" t="s">
        <v>61</v>
      </c>
      <c r="AC612" s="26" t="s">
        <v>62</v>
      </c>
    </row>
    <row r="613" spans="1:29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9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9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9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</row>
    <row r="1920" spans="1:23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</row>
    <row r="1921" spans="1:10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88" t="s">
        <v>92</v>
      </c>
      <c r="E1" s="189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90" t="s">
        <v>10</v>
      </c>
      <c r="C17" s="190"/>
      <c r="D17" s="191">
        <f>D16+E16</f>
        <v>0</v>
      </c>
      <c r="E17" s="192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Ramp A Stage 1</vt:lpstr>
      <vt:lpstr>Ramp A Stage 5</vt:lpstr>
      <vt:lpstr>QuantityReportTempXML - OLD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2020-04-27T21:16:31Z</dcterms:modified>
</cp:coreProperties>
</file>