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EBDF9E44-3DB4-4EAC-8A84-E5057E5A50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TH TS Pond Stage 2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" i="5" l="1"/>
  <c r="U10" i="5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8" i="5"/>
  <c r="C8" i="5" l="1"/>
  <c r="C9" i="5"/>
  <c r="J9" i="5"/>
  <c r="N9" i="5"/>
  <c r="C10" i="5"/>
  <c r="J10" i="5" s="1"/>
  <c r="C11" i="5"/>
  <c r="J11" i="5" s="1"/>
  <c r="C12" i="5"/>
  <c r="C13" i="5"/>
  <c r="J13" i="5" s="1"/>
  <c r="C14" i="5"/>
  <c r="M14" i="5" s="1"/>
  <c r="C15" i="5"/>
  <c r="M15" i="5" s="1"/>
  <c r="C16" i="5"/>
  <c r="C17" i="5"/>
  <c r="J17" i="5" s="1"/>
  <c r="C18" i="5"/>
  <c r="K18" i="5"/>
  <c r="C19" i="5"/>
  <c r="J19" i="5"/>
  <c r="K19" i="5"/>
  <c r="L19" i="5"/>
  <c r="C20" i="5"/>
  <c r="C21" i="5"/>
  <c r="C22" i="5"/>
  <c r="M22" i="5" s="1"/>
  <c r="J22" i="5"/>
  <c r="C23" i="5"/>
  <c r="M23" i="5" s="1"/>
  <c r="J23" i="5"/>
  <c r="K23" i="5"/>
  <c r="C24" i="5"/>
  <c r="C25" i="5"/>
  <c r="N25" i="5" s="1"/>
  <c r="J25" i="5"/>
  <c r="C26" i="5"/>
  <c r="O14" i="5" l="1"/>
  <c r="K14" i="5"/>
  <c r="J14" i="5"/>
  <c r="O10" i="5"/>
  <c r="K10" i="5"/>
  <c r="L23" i="5"/>
  <c r="L15" i="5"/>
  <c r="L11" i="5"/>
  <c r="K22" i="5"/>
  <c r="L14" i="5"/>
  <c r="K11" i="5"/>
  <c r="O21" i="5"/>
  <c r="M21" i="5"/>
  <c r="N20" i="5"/>
  <c r="M20" i="5"/>
  <c r="N17" i="5"/>
  <c r="K15" i="5"/>
  <c r="O13" i="5"/>
  <c r="M13" i="5"/>
  <c r="K25" i="5"/>
  <c r="M25" i="5"/>
  <c r="N21" i="5"/>
  <c r="J15" i="5"/>
  <c r="N12" i="5"/>
  <c r="M12" i="5"/>
  <c r="L10" i="5"/>
  <c r="M10" i="5"/>
  <c r="L26" i="5"/>
  <c r="M26" i="5"/>
  <c r="J24" i="5"/>
  <c r="M24" i="5"/>
  <c r="N13" i="5"/>
  <c r="O22" i="5"/>
  <c r="K17" i="5"/>
  <c r="M17" i="5"/>
  <c r="L21" i="5"/>
  <c r="O26" i="5"/>
  <c r="N23" i="5"/>
  <c r="K21" i="5"/>
  <c r="M19" i="5"/>
  <c r="O15" i="5"/>
  <c r="N14" i="5"/>
  <c r="L13" i="5"/>
  <c r="K9" i="5"/>
  <c r="M9" i="5"/>
  <c r="L18" i="5"/>
  <c r="M18" i="5"/>
  <c r="O23" i="5"/>
  <c r="N22" i="5"/>
  <c r="J16" i="5"/>
  <c r="M16" i="5"/>
  <c r="K26" i="5"/>
  <c r="L22" i="5"/>
  <c r="J21" i="5"/>
  <c r="O18" i="5"/>
  <c r="N15" i="5"/>
  <c r="K13" i="5"/>
  <c r="M11" i="5"/>
  <c r="J8" i="5"/>
  <c r="P8" i="5" s="1"/>
  <c r="P9" i="5" s="1"/>
  <c r="P10" i="5" s="1"/>
  <c r="P11" i="5" s="1"/>
  <c r="M8" i="5"/>
  <c r="J26" i="5"/>
  <c r="L20" i="5"/>
  <c r="J18" i="5"/>
  <c r="L12" i="5"/>
  <c r="O24" i="5"/>
  <c r="K20" i="5"/>
  <c r="O16" i="5"/>
  <c r="K12" i="5"/>
  <c r="O8" i="5"/>
  <c r="O25" i="5"/>
  <c r="N24" i="5"/>
  <c r="J20" i="5"/>
  <c r="O17" i="5"/>
  <c r="N16" i="5"/>
  <c r="J12" i="5"/>
  <c r="O9" i="5"/>
  <c r="N8" i="5"/>
  <c r="O19" i="5"/>
  <c r="N18" i="5"/>
  <c r="L16" i="5"/>
  <c r="O11" i="5"/>
  <c r="N10" i="5"/>
  <c r="L8" i="5"/>
  <c r="N26" i="5"/>
  <c r="L25" i="5"/>
  <c r="K24" i="5"/>
  <c r="O20" i="5"/>
  <c r="N19" i="5"/>
  <c r="L17" i="5"/>
  <c r="K16" i="5"/>
  <c r="O12" i="5"/>
  <c r="N11" i="5"/>
  <c r="L9" i="5"/>
  <c r="K8" i="5"/>
  <c r="L24" i="5"/>
  <c r="B29" i="1"/>
  <c r="K28" i="5" l="1"/>
  <c r="L28" i="5"/>
  <c r="Q8" i="5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S8" i="5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N28" i="5"/>
  <c r="O28" i="5"/>
  <c r="M28" i="5"/>
  <c r="R8" i="5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J28" i="5"/>
  <c r="P12" i="5"/>
  <c r="P13" i="5" s="1"/>
  <c r="P14" i="5" s="1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T8" i="5"/>
  <c r="T9" i="5" s="1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<sst xmlns="http://schemas.openxmlformats.org/spreadsheetml/2006/main" count="295" uniqueCount="145">
  <si>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</si>
  <si>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</si>
  <si>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</si>
  <si>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</si>
  <si>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</si>
  <si>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</si>
  <si>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</si>
  <si>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</si>
  <si>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</si>
  <si>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</si>
  <si>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</si>
  <si>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</si>
  <si>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</si>
  <si>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</si>
  <si>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</si>
  <si>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</si>
  <si>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</si>
  <si>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</si>
  <si>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</si>
  <si>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</si>
  <si>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</si>
  <si>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</si>
  <si>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</si>
  <si>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</si>
  <si>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</si>
  <si>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</si>
  <si>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</si>
  <si>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</si>
  <si>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</si>
  <si>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</si>
  <si>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</si>
  <si>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</si>
  <si>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</si>
  <si>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</si>
  <si>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</si>
  <si>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</si>
  <si>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</si>
  <si>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</si>
  <si>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</si>
  <si>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</si>
  <si>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</si>
  <si>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</si>
  <si>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</si>
  <si>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</si>
  <si>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</si>
  <si>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</si>
  <si>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</si>
  <si>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</si>
  <si>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</si>
  <si>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</si>
  <si>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</si>
  <si>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</si>
  <si>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</si>
  <si>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</si>
  <si>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</si>
  <si>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</si>
  <si>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</si>
  <si>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</si>
  <si>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</si>
  <si>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</si>
  <si>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</si>
  <si>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</si>
  <si>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</si>
  <si>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</si>
  <si>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</si>
  <si>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</si>
  <si>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</si>
  <si>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</si>
  <si>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</si>
  <si>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</si>
  <si>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</si>
  <si>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</si>
  <si>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</si>
  <si>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</si>
  <si>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</si>
  <si>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</si>
  <si>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</si>
  <si>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</si>
  <si>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</si>
  <si>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</si>
  <si>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</si>
  <si>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</si>
  <si>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</si>
  <si>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</si>
  <si>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</si>
  <si>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</si>
  <si>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</si>
  <si>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</si>
  <si>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</si>
  <si>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</si>
  <si>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</si>
  <si>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</si>
  <si>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</si>
  <si>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</si>
  <si>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</si>
  <si>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</si>
  <si>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</si>
  <si>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</si>
  <si>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</si>
  <si>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</si>
  <si>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</si>
  <si>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</si>
  <si>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</si>
  <si>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</si>
  <si>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</si>
  <si>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</si>
  <si>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</si>
  <si>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</si>
  <si>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</si>
  <si>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80+15</t>
  </si>
  <si>
    <t>80+19</t>
  </si>
  <si>
    <t>80+31</t>
  </si>
  <si>
    <t>80+51</t>
  </si>
  <si>
    <t>80+61</t>
  </si>
  <si>
    <t>80+75</t>
  </si>
  <si>
    <t>81+02</t>
  </si>
  <si>
    <t>81+13</t>
  </si>
  <si>
    <t>81+22</t>
  </si>
  <si>
    <t>81+33</t>
  </si>
  <si>
    <t>81+75</t>
  </si>
  <si>
    <t>82+13</t>
  </si>
  <si>
    <t>82+27</t>
  </si>
  <si>
    <t>82+37</t>
  </si>
  <si>
    <t>82+57</t>
  </si>
  <si>
    <t>82+69</t>
  </si>
  <si>
    <t>82+89</t>
  </si>
  <si>
    <t>83+02</t>
  </si>
  <si>
    <t>83+25</t>
  </si>
  <si>
    <t>83+45</t>
  </si>
  <si>
    <t>Unusable</t>
  </si>
  <si>
    <t>Material</t>
  </si>
  <si>
    <t xml:space="preserve">Select </t>
  </si>
  <si>
    <t>Select</t>
  </si>
  <si>
    <t>Crushed</t>
  </si>
  <si>
    <t>Borrow</t>
  </si>
  <si>
    <t xml:space="preserve">Pavement </t>
  </si>
  <si>
    <t xml:space="preserve">Expanded </t>
  </si>
  <si>
    <t>Crushed Mat</t>
  </si>
  <si>
    <t>Select Borrow</t>
  </si>
  <si>
    <t>Note 9</t>
  </si>
  <si>
    <t>Mass</t>
  </si>
  <si>
    <t>Ordinate</t>
  </si>
  <si>
    <t>Totals:</t>
  </si>
  <si>
    <t>Stage 2 -- Pond CTH TS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</si>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</sst>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,##0.0"/>
    <numFmt numFmtId="165" formatCode="##,##0"/>
    <numFmt numFmtId="166" formatCode="##,##0.0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 wrapText="1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10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wrapText="1"/>
      <protection locked="0"/>
    </xf>
    <xf numFmtId="1" fontId="4" fillId="0" borderId="5" xfId="0" applyNumberFormat="1" applyFont="1" applyBorder="1" applyAlignment="1" applyProtection="1">
      <alignment horizontal="center" wrapText="1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9B3BE-AA90-49A9-9451-F4102B3DCE1E}">
  <dimension ref="A1:AF4091"/>
  <sheetViews>
    <sheetView showGridLines="0" tabSelected="1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28515625" style="14" hidden="1" customWidth="1"/>
    <col min="3" max="3" width="8.85546875" style="14" hidden="1" customWidth="1"/>
    <col min="4" max="4" width="6.7109375" style="14" customWidth="1"/>
    <col min="5" max="5" width="10.14062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6.28515625" style="13" bestFit="1" customWidth="1"/>
    <col min="21" max="21" width="8.85546875" style="13" bestFit="1" customWidth="1"/>
    <col min="22" max="22" width="36.140625" style="7" bestFit="1" customWidth="1"/>
    <col min="23" max="23" width="26.28515625" style="7"/>
    <col min="24" max="24" width="25.85546875" style="7" bestFit="1" customWidth="1"/>
    <col min="25" max="32" width="26.28515625" style="7"/>
    <col min="33" max="16384" width="26.28515625" style="5"/>
  </cols>
  <sheetData>
    <row r="1" spans="1:32" ht="12.75" customHeight="1" thickBot="1" x14ac:dyDescent="0.25">
      <c r="A1" s="120" t="s">
        <v>143</v>
      </c>
    </row>
    <row r="2" spans="1:32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63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ht="12.75" customHeight="1" x14ac:dyDescent="0.2">
      <c r="A3" s="92"/>
      <c r="B3" s="92"/>
      <c r="C3" s="92"/>
      <c r="D3" s="93"/>
      <c r="E3" s="97" t="s">
        <v>129</v>
      </c>
      <c r="F3" s="123"/>
      <c r="G3" s="97" t="s">
        <v>131</v>
      </c>
      <c r="H3" s="97" t="s">
        <v>132</v>
      </c>
      <c r="I3" s="95"/>
      <c r="J3" s="96"/>
      <c r="K3" s="97" t="s">
        <v>129</v>
      </c>
      <c r="L3" s="97"/>
      <c r="M3" s="97" t="s">
        <v>131</v>
      </c>
      <c r="N3" s="97" t="s">
        <v>132</v>
      </c>
      <c r="O3" s="98"/>
      <c r="P3" s="93"/>
      <c r="Q3" s="123" t="s">
        <v>67</v>
      </c>
      <c r="R3" s="123" t="s">
        <v>132</v>
      </c>
      <c r="S3" s="123" t="s">
        <v>136</v>
      </c>
      <c r="T3" s="126" t="s">
        <v>15</v>
      </c>
      <c r="U3" s="114" t="s">
        <v>140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ht="12.75" customHeight="1" x14ac:dyDescent="0.2">
      <c r="A4" s="92"/>
      <c r="B4" s="92"/>
      <c r="C4" s="92"/>
      <c r="D4" s="93" t="s">
        <v>17</v>
      </c>
      <c r="E4" s="123" t="s">
        <v>135</v>
      </c>
      <c r="F4" s="123" t="s">
        <v>19</v>
      </c>
      <c r="G4" s="123" t="s">
        <v>133</v>
      </c>
      <c r="H4" s="123" t="s">
        <v>134</v>
      </c>
      <c r="I4" s="95" t="s">
        <v>22</v>
      </c>
      <c r="J4" s="93" t="s">
        <v>17</v>
      </c>
      <c r="K4" s="123" t="s">
        <v>135</v>
      </c>
      <c r="L4" s="123" t="s">
        <v>19</v>
      </c>
      <c r="M4" s="123" t="s">
        <v>133</v>
      </c>
      <c r="N4" s="123" t="s">
        <v>134</v>
      </c>
      <c r="O4" s="95" t="s">
        <v>22</v>
      </c>
      <c r="P4" s="93" t="s">
        <v>17</v>
      </c>
      <c r="Q4" s="123" t="s">
        <v>19</v>
      </c>
      <c r="R4" s="123" t="s">
        <v>137</v>
      </c>
      <c r="S4" s="123" t="s">
        <v>138</v>
      </c>
      <c r="T4" s="126" t="s">
        <v>23</v>
      </c>
      <c r="U4" s="115" t="s">
        <v>141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3" t="s">
        <v>130</v>
      </c>
      <c r="F5" s="124"/>
      <c r="G5" s="123" t="s">
        <v>130</v>
      </c>
      <c r="H5" s="124"/>
      <c r="I5" s="103"/>
      <c r="J5" s="93"/>
      <c r="K5" s="123" t="s">
        <v>130</v>
      </c>
      <c r="L5" s="124"/>
      <c r="M5" s="123" t="s">
        <v>130</v>
      </c>
      <c r="N5" s="124"/>
      <c r="O5" s="103"/>
      <c r="P5" s="101">
        <v>1</v>
      </c>
      <c r="Q5" s="124">
        <v>1.25</v>
      </c>
      <c r="R5" s="124">
        <v>1</v>
      </c>
      <c r="S5" s="124">
        <v>1.1499999999999999</v>
      </c>
      <c r="T5" s="124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64" t="s">
        <v>139</v>
      </c>
      <c r="U6" s="116" t="s">
        <v>144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ht="12.75" customHeight="1" x14ac:dyDescent="0.2">
      <c r="A7" s="130" t="s">
        <v>109</v>
      </c>
      <c r="B7" s="131">
        <v>8015.00000000009</v>
      </c>
      <c r="C7" s="131">
        <v>0</v>
      </c>
      <c r="D7" s="143">
        <v>0</v>
      </c>
      <c r="E7" s="131">
        <v>0</v>
      </c>
      <c r="F7" s="131">
        <v>0.36645382400092802</v>
      </c>
      <c r="G7" s="131">
        <v>0</v>
      </c>
      <c r="H7" s="131">
        <v>0</v>
      </c>
      <c r="I7" s="144">
        <v>0</v>
      </c>
      <c r="J7" s="132">
        <v>0</v>
      </c>
      <c r="K7" s="132">
        <v>0</v>
      </c>
      <c r="L7" s="132">
        <v>0</v>
      </c>
      <c r="M7" s="132">
        <v>0</v>
      </c>
      <c r="N7" s="132">
        <v>0</v>
      </c>
      <c r="O7" s="132">
        <v>0</v>
      </c>
      <c r="P7" s="151">
        <v>0</v>
      </c>
      <c r="Q7" s="133">
        <v>0</v>
      </c>
      <c r="R7" s="132">
        <v>0</v>
      </c>
      <c r="S7" s="132">
        <v>0</v>
      </c>
      <c r="T7" s="134">
        <v>0</v>
      </c>
      <c r="U7" s="135">
        <v>0</v>
      </c>
    </row>
    <row r="8" spans="1:32" ht="12.75" customHeight="1" x14ac:dyDescent="0.2">
      <c r="A8" s="136" t="s">
        <v>110</v>
      </c>
      <c r="B8" s="121">
        <v>8019.00000000008</v>
      </c>
      <c r="C8" s="121">
        <f t="shared" ref="C8:C26" si="0">B8-B7</f>
        <v>3.9999999999899956</v>
      </c>
      <c r="D8" s="145">
        <v>2.0641954506572799E-4</v>
      </c>
      <c r="E8" s="121">
        <v>0</v>
      </c>
      <c r="F8" s="121">
        <v>42.870302389724202</v>
      </c>
      <c r="G8" s="121">
        <v>0</v>
      </c>
      <c r="H8" s="121">
        <v>0</v>
      </c>
      <c r="I8" s="146">
        <v>0</v>
      </c>
      <c r="J8" s="10">
        <f t="shared" ref="J8:J26" si="1">AVERAGE(D7:D8)*(C8)/27</f>
        <v>1.5290336671497163E-5</v>
      </c>
      <c r="K8" s="10">
        <f t="shared" ref="K8:K26" si="2">AVERAGE(E7:E8)*(C8)/27</f>
        <v>0</v>
      </c>
      <c r="L8" s="10">
        <f t="shared" ref="L8:L26" si="3">AVERAGE(F7:F8)*(C8)/27</f>
        <v>3.2027226824901476</v>
      </c>
      <c r="M8" s="10">
        <f t="shared" ref="M8:M26" si="4">AVERAGE(G7:G8)*(C8)/27</f>
        <v>0</v>
      </c>
      <c r="N8" s="10">
        <f t="shared" ref="N8:N26" si="5">AVERAGE(H7:H8)*(C8)/27</f>
        <v>0</v>
      </c>
      <c r="O8" s="10">
        <f t="shared" ref="O8:O26" si="6">AVERAGE(I7:I8)*(C8)/27</f>
        <v>0</v>
      </c>
      <c r="P8" s="152">
        <f>J8*P5+P7</f>
        <v>1.5290336671497163E-5</v>
      </c>
      <c r="Q8" s="125">
        <f t="shared" ref="Q8:Q26" si="7">(L8-(N8*$S$5)-(O8*$T$5))*$Q$5+Q7</f>
        <v>4.0034033531126845</v>
      </c>
      <c r="R8" s="10">
        <f>M8*R5+R7</f>
        <v>0</v>
      </c>
      <c r="S8" s="10">
        <f>N8*S5+S7</f>
        <v>0</v>
      </c>
      <c r="T8" s="11">
        <f>O8*T5+T7</f>
        <v>0</v>
      </c>
      <c r="U8" s="154">
        <f>(J8-K8-(L8-(N8*$S$5)-(O8*$T$5))*$Q$5+U7)</f>
        <v>-4.003388062776013</v>
      </c>
    </row>
    <row r="9" spans="1:32" ht="12.75" customHeight="1" x14ac:dyDescent="0.2">
      <c r="A9" s="136" t="s">
        <v>111</v>
      </c>
      <c r="B9" s="121">
        <v>8031.00000000006</v>
      </c>
      <c r="C9" s="121">
        <f t="shared" si="0"/>
        <v>11.999999999979991</v>
      </c>
      <c r="D9" s="145">
        <v>0</v>
      </c>
      <c r="E9" s="121">
        <v>0</v>
      </c>
      <c r="F9" s="121">
        <v>90.128576479052697</v>
      </c>
      <c r="G9" s="121">
        <v>0</v>
      </c>
      <c r="H9" s="121">
        <v>0</v>
      </c>
      <c r="I9" s="146">
        <v>0</v>
      </c>
      <c r="J9" s="10">
        <f t="shared" si="1"/>
        <v>4.5871010014529735E-5</v>
      </c>
      <c r="K9" s="10">
        <f t="shared" si="2"/>
        <v>0</v>
      </c>
      <c r="L9" s="10">
        <f t="shared" si="3"/>
        <v>29.555306415234472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52">
        <f>J9*P5+P8</f>
        <v>6.1161346686026898E-5</v>
      </c>
      <c r="Q9" s="125">
        <f t="shared" si="7"/>
        <v>40.947536372155781</v>
      </c>
      <c r="R9" s="10">
        <f>M9*R5+R8</f>
        <v>0</v>
      </c>
      <c r="S9" s="10">
        <f>N9*S5+S8</f>
        <v>0</v>
      </c>
      <c r="T9" s="11">
        <f>O9*T5+T8</f>
        <v>0</v>
      </c>
      <c r="U9" s="154">
        <f t="shared" ref="U9:U26" si="8">(J9-K9-(L9-(N9*$S$5)-(O9*$T$5))*$Q$5+U8)</f>
        <v>-40.947475210809088</v>
      </c>
    </row>
    <row r="10" spans="1:32" ht="12.75" customHeight="1" thickBot="1" x14ac:dyDescent="0.25">
      <c r="A10" s="136" t="s">
        <v>112</v>
      </c>
      <c r="B10" s="122">
        <v>8050.99999999996</v>
      </c>
      <c r="C10" s="122">
        <f t="shared" si="0"/>
        <v>19.999999999899956</v>
      </c>
      <c r="D10" s="147">
        <v>365.89</v>
      </c>
      <c r="E10" s="122">
        <v>0</v>
      </c>
      <c r="F10" s="122">
        <v>41.205863088605803</v>
      </c>
      <c r="G10" s="122">
        <v>0</v>
      </c>
      <c r="H10" s="122">
        <v>0</v>
      </c>
      <c r="I10" s="148">
        <v>0</v>
      </c>
      <c r="J10" s="11">
        <f t="shared" si="1"/>
        <v>135.51481481413694</v>
      </c>
      <c r="K10" s="11">
        <f t="shared" si="2"/>
        <v>0</v>
      </c>
      <c r="L10" s="11">
        <f t="shared" si="3"/>
        <v>48.64238502481539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53">
        <f>J10*P5+P9</f>
        <v>135.51487597548362</v>
      </c>
      <c r="Q10" s="125">
        <f t="shared" si="7"/>
        <v>101.75051765317502</v>
      </c>
      <c r="R10" s="11">
        <f>M10*R5+R9</f>
        <v>0</v>
      </c>
      <c r="S10" s="11">
        <f>N10*S5+S9</f>
        <v>0</v>
      </c>
      <c r="T10" s="11">
        <f>O10*T5+T9</f>
        <v>0</v>
      </c>
      <c r="U10" s="154">
        <f t="shared" si="8"/>
        <v>33.76435832230861</v>
      </c>
    </row>
    <row r="11" spans="1:32" ht="12.75" customHeight="1" thickBot="1" x14ac:dyDescent="0.25">
      <c r="A11" s="136" t="s">
        <v>113</v>
      </c>
      <c r="B11" s="122">
        <v>8061</v>
      </c>
      <c r="C11" s="122">
        <f t="shared" si="0"/>
        <v>10.000000000040018</v>
      </c>
      <c r="D11" s="147">
        <v>496.46</v>
      </c>
      <c r="E11" s="122">
        <v>0</v>
      </c>
      <c r="F11" s="122">
        <v>40.158000104846003</v>
      </c>
      <c r="G11" s="122">
        <v>0</v>
      </c>
      <c r="H11" s="122">
        <v>0</v>
      </c>
      <c r="I11" s="148">
        <v>0</v>
      </c>
      <c r="J11" s="11">
        <f t="shared" si="1"/>
        <v>159.69444444508349</v>
      </c>
      <c r="K11" s="11">
        <f t="shared" si="2"/>
        <v>0</v>
      </c>
      <c r="L11" s="11">
        <f t="shared" si="3"/>
        <v>15.067382072921744</v>
      </c>
      <c r="M11" s="10">
        <f t="shared" si="4"/>
        <v>0</v>
      </c>
      <c r="N11" s="11">
        <f t="shared" si="5"/>
        <v>0</v>
      </c>
      <c r="O11" s="11">
        <f t="shared" si="6"/>
        <v>0</v>
      </c>
      <c r="P11" s="153">
        <f>J11*P5+P10</f>
        <v>295.20932042056711</v>
      </c>
      <c r="Q11" s="125">
        <f t="shared" si="7"/>
        <v>120.58474524432719</v>
      </c>
      <c r="R11" s="11">
        <f>M11*R5+R10</f>
        <v>0</v>
      </c>
      <c r="S11" s="11">
        <f>N11*S5+S10</f>
        <v>0</v>
      </c>
      <c r="T11" s="11">
        <f>O11*T5+T10</f>
        <v>0</v>
      </c>
      <c r="U11" s="156">
        <f t="shared" si="8"/>
        <v>174.62457517623994</v>
      </c>
      <c r="V11" s="127" t="s">
        <v>36</v>
      </c>
      <c r="W11" s="18"/>
      <c r="X11" s="19"/>
    </row>
    <row r="12" spans="1:32" ht="12.75" customHeight="1" x14ac:dyDescent="0.2">
      <c r="A12" s="130" t="s">
        <v>114</v>
      </c>
      <c r="B12" s="157">
        <v>8075.00000000004</v>
      </c>
      <c r="C12" s="157">
        <f t="shared" si="0"/>
        <v>14.000000000040018</v>
      </c>
      <c r="D12" s="158">
        <v>761.34</v>
      </c>
      <c r="E12" s="157">
        <v>0</v>
      </c>
      <c r="F12" s="157">
        <v>42.2940478765886</v>
      </c>
      <c r="G12" s="157">
        <v>0</v>
      </c>
      <c r="H12" s="157">
        <v>0</v>
      </c>
      <c r="I12" s="159">
        <v>0</v>
      </c>
      <c r="J12" s="134">
        <f t="shared" si="1"/>
        <v>326.09629629722838</v>
      </c>
      <c r="K12" s="134">
        <f t="shared" si="2"/>
        <v>0</v>
      </c>
      <c r="L12" s="134">
        <f t="shared" si="3"/>
        <v>21.37645688413674</v>
      </c>
      <c r="M12" s="132">
        <f t="shared" si="4"/>
        <v>0</v>
      </c>
      <c r="N12" s="134">
        <f t="shared" si="5"/>
        <v>0</v>
      </c>
      <c r="O12" s="134">
        <f t="shared" si="6"/>
        <v>0</v>
      </c>
      <c r="P12" s="160">
        <f>J12*P5+P11</f>
        <v>621.30561671779549</v>
      </c>
      <c r="Q12" s="133">
        <f t="shared" si="7"/>
        <v>147.30531634949813</v>
      </c>
      <c r="R12" s="134">
        <f>M12*R5+R11</f>
        <v>0</v>
      </c>
      <c r="S12" s="134">
        <f>N12*S5+S11</f>
        <v>0</v>
      </c>
      <c r="T12" s="134">
        <f>O12*T5+T11</f>
        <v>0</v>
      </c>
      <c r="U12" s="154">
        <f t="shared" si="8"/>
        <v>474.00030036829742</v>
      </c>
      <c r="V12" s="127" t="s">
        <v>37</v>
      </c>
      <c r="W12" s="20" t="s">
        <v>38</v>
      </c>
      <c r="X12" s="20"/>
    </row>
    <row r="13" spans="1:32" ht="12.75" customHeight="1" x14ac:dyDescent="0.2">
      <c r="A13" s="136" t="s">
        <v>115</v>
      </c>
      <c r="B13" s="122">
        <v>8102.0000000001</v>
      </c>
      <c r="C13" s="122">
        <f t="shared" si="0"/>
        <v>27.000000000060027</v>
      </c>
      <c r="D13" s="147">
        <v>751.89</v>
      </c>
      <c r="E13" s="122">
        <v>0</v>
      </c>
      <c r="F13" s="137">
        <v>49.579817583933597</v>
      </c>
      <c r="G13" s="122">
        <v>0</v>
      </c>
      <c r="H13" s="122">
        <v>0</v>
      </c>
      <c r="I13" s="148">
        <v>0</v>
      </c>
      <c r="J13" s="11">
        <f t="shared" si="1"/>
        <v>756.61500000168212</v>
      </c>
      <c r="K13" s="11">
        <f t="shared" si="2"/>
        <v>0</v>
      </c>
      <c r="L13" s="11">
        <f t="shared" si="3"/>
        <v>45.936932730363232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53">
        <f>J13*P5+P12</f>
        <v>1377.9206167194775</v>
      </c>
      <c r="Q13" s="125">
        <f t="shared" si="7"/>
        <v>204.72648226245218</v>
      </c>
      <c r="R13" s="11">
        <f>M13*R5+R12</f>
        <v>0</v>
      </c>
      <c r="S13" s="11">
        <f>N13*S5+S12</f>
        <v>0</v>
      </c>
      <c r="T13" s="11">
        <f>O13*T5+T12</f>
        <v>0</v>
      </c>
      <c r="U13" s="154">
        <f t="shared" si="8"/>
        <v>1173.1941344570255</v>
      </c>
      <c r="V13" s="16" t="s">
        <v>39</v>
      </c>
      <c r="W13" s="22" t="s">
        <v>40</v>
      </c>
      <c r="X13" s="22"/>
    </row>
    <row r="14" spans="1:32" ht="12.75" customHeight="1" x14ac:dyDescent="0.2">
      <c r="A14" s="136" t="s">
        <v>116</v>
      </c>
      <c r="B14" s="122">
        <v>8113.00000000006</v>
      </c>
      <c r="C14" s="122">
        <f t="shared" si="0"/>
        <v>10.999999999959982</v>
      </c>
      <c r="D14" s="147">
        <v>602.03</v>
      </c>
      <c r="E14" s="122">
        <v>0</v>
      </c>
      <c r="F14" s="137">
        <v>51.6502488830738</v>
      </c>
      <c r="G14" s="122">
        <v>0</v>
      </c>
      <c r="H14" s="122">
        <v>0</v>
      </c>
      <c r="I14" s="148">
        <v>0</v>
      </c>
      <c r="J14" s="11">
        <f t="shared" si="1"/>
        <v>275.79851851751522</v>
      </c>
      <c r="K14" s="11">
        <f t="shared" si="2"/>
        <v>0</v>
      </c>
      <c r="L14" s="11">
        <f t="shared" si="3"/>
        <v>20.620939465426485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53">
        <f>J14*P5+P13</f>
        <v>1653.7191352369928</v>
      </c>
      <c r="Q14" s="125">
        <f t="shared" si="7"/>
        <v>230.50265659423528</v>
      </c>
      <c r="R14" s="11">
        <f>M14*R5+R13</f>
        <v>0</v>
      </c>
      <c r="S14" s="11">
        <f>N14*S5+S13</f>
        <v>0</v>
      </c>
      <c r="T14" s="11">
        <f>O14*T5+T13</f>
        <v>0</v>
      </c>
      <c r="U14" s="154">
        <f t="shared" si="8"/>
        <v>1423.2164786427577</v>
      </c>
      <c r="V14" s="16" t="s">
        <v>41</v>
      </c>
      <c r="W14" s="22" t="s">
        <v>42</v>
      </c>
      <c r="X14" s="22"/>
    </row>
    <row r="15" spans="1:32" ht="12.75" customHeight="1" x14ac:dyDescent="0.2">
      <c r="A15" s="136" t="s">
        <v>117</v>
      </c>
      <c r="B15" s="122">
        <v>8122.00000000004</v>
      </c>
      <c r="C15" s="122">
        <f t="shared" si="0"/>
        <v>8.9999999999799911</v>
      </c>
      <c r="D15" s="147">
        <v>590.97</v>
      </c>
      <c r="E15" s="122">
        <v>0</v>
      </c>
      <c r="F15" s="137">
        <v>54.0556907776663</v>
      </c>
      <c r="G15" s="122">
        <v>0</v>
      </c>
      <c r="H15" s="122">
        <v>0</v>
      </c>
      <c r="I15" s="148">
        <v>0</v>
      </c>
      <c r="J15" s="11">
        <f t="shared" si="1"/>
        <v>198.83333333289127</v>
      </c>
      <c r="K15" s="11">
        <f t="shared" si="2"/>
        <v>0</v>
      </c>
      <c r="L15" s="11">
        <f t="shared" si="3"/>
        <v>17.617656610084182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53">
        <f>J15*P5+P14</f>
        <v>1852.552468569884</v>
      </c>
      <c r="Q15" s="125">
        <f t="shared" si="7"/>
        <v>252.52472735684051</v>
      </c>
      <c r="R15" s="11">
        <f>M15*R5+R14</f>
        <v>0</v>
      </c>
      <c r="S15" s="11">
        <f>N15*S5+S14</f>
        <v>0</v>
      </c>
      <c r="T15" s="11">
        <f>O15*T5+T14</f>
        <v>0</v>
      </c>
      <c r="U15" s="154">
        <f t="shared" si="8"/>
        <v>1600.0277412130438</v>
      </c>
      <c r="V15" s="16" t="s">
        <v>43</v>
      </c>
      <c r="W15" s="22" t="s">
        <v>44</v>
      </c>
      <c r="X15" s="22" t="s">
        <v>45</v>
      </c>
    </row>
    <row r="16" spans="1:32" ht="12.75" customHeight="1" thickBot="1" x14ac:dyDescent="0.25">
      <c r="A16" s="138" t="s">
        <v>118</v>
      </c>
      <c r="B16" s="139">
        <v>8132.99999999998</v>
      </c>
      <c r="C16" s="139">
        <f t="shared" si="0"/>
        <v>10.999999999939973</v>
      </c>
      <c r="D16" s="149">
        <v>731</v>
      </c>
      <c r="E16" s="139">
        <v>0</v>
      </c>
      <c r="F16" s="161">
        <v>57.702686695320097</v>
      </c>
      <c r="G16" s="139">
        <v>0</v>
      </c>
      <c r="H16" s="139">
        <v>0</v>
      </c>
      <c r="I16" s="150">
        <v>0</v>
      </c>
      <c r="J16" s="140">
        <f t="shared" si="1"/>
        <v>269.29018518371566</v>
      </c>
      <c r="K16" s="140">
        <f t="shared" si="2"/>
        <v>0</v>
      </c>
      <c r="L16" s="140">
        <f t="shared" si="3"/>
        <v>22.765595411039662</v>
      </c>
      <c r="M16" s="141">
        <f t="shared" si="4"/>
        <v>0</v>
      </c>
      <c r="N16" s="140">
        <f t="shared" si="5"/>
        <v>0</v>
      </c>
      <c r="O16" s="140">
        <f t="shared" si="6"/>
        <v>0</v>
      </c>
      <c r="P16" s="155">
        <f>J16*P5+P15</f>
        <v>2121.8426537535997</v>
      </c>
      <c r="Q16" s="142">
        <f t="shared" si="7"/>
        <v>280.98172162064009</v>
      </c>
      <c r="R16" s="140">
        <f>M16*R5+R15</f>
        <v>0</v>
      </c>
      <c r="S16" s="140">
        <f>N16*S5+S15</f>
        <v>0</v>
      </c>
      <c r="T16" s="140">
        <f>O16*T5+T15</f>
        <v>0</v>
      </c>
      <c r="U16" s="156">
        <f t="shared" si="8"/>
        <v>1840.86093213296</v>
      </c>
      <c r="V16" s="16" t="s">
        <v>46</v>
      </c>
      <c r="W16" s="22" t="s">
        <v>44</v>
      </c>
      <c r="X16" s="22" t="s">
        <v>47</v>
      </c>
    </row>
    <row r="17" spans="1:24" ht="12.75" customHeight="1" x14ac:dyDescent="0.2">
      <c r="A17" s="136" t="s">
        <v>119</v>
      </c>
      <c r="B17" s="122">
        <v>8175.00000000003</v>
      </c>
      <c r="C17" s="122">
        <f t="shared" si="0"/>
        <v>42.000000000050022</v>
      </c>
      <c r="D17" s="147">
        <v>702.51</v>
      </c>
      <c r="E17" s="122">
        <v>0</v>
      </c>
      <c r="F17" s="137">
        <v>79.37</v>
      </c>
      <c r="G17" s="122">
        <v>0</v>
      </c>
      <c r="H17" s="122">
        <v>0</v>
      </c>
      <c r="I17" s="148">
        <v>0</v>
      </c>
      <c r="J17" s="11">
        <f t="shared" si="1"/>
        <v>1114.9522222235503</v>
      </c>
      <c r="K17" s="11">
        <f t="shared" si="2"/>
        <v>0</v>
      </c>
      <c r="L17" s="11">
        <f t="shared" si="3"/>
        <v>106.61208965204261</v>
      </c>
      <c r="M17" s="10">
        <f t="shared" si="4"/>
        <v>0</v>
      </c>
      <c r="N17" s="11">
        <f t="shared" si="5"/>
        <v>0</v>
      </c>
      <c r="O17" s="11">
        <f t="shared" si="6"/>
        <v>0</v>
      </c>
      <c r="P17" s="153">
        <f>J17*P5+P16</f>
        <v>3236.7948759771498</v>
      </c>
      <c r="Q17" s="125">
        <f t="shared" si="7"/>
        <v>414.24683368569333</v>
      </c>
      <c r="R17" s="11">
        <f>M17*R5+R16</f>
        <v>0</v>
      </c>
      <c r="S17" s="11">
        <f>N17*S5+S16</f>
        <v>0</v>
      </c>
      <c r="T17" s="11">
        <f>O17*T5+T16</f>
        <v>0</v>
      </c>
      <c r="U17" s="154">
        <f t="shared" si="8"/>
        <v>2822.548042291457</v>
      </c>
      <c r="V17" s="128" t="s">
        <v>48</v>
      </c>
      <c r="W17" s="24" t="s">
        <v>49</v>
      </c>
      <c r="X17" s="24" t="s">
        <v>50</v>
      </c>
    </row>
    <row r="18" spans="1:24" ht="12.75" customHeight="1" x14ac:dyDescent="0.2">
      <c r="A18" s="136" t="s">
        <v>120</v>
      </c>
      <c r="B18" s="122">
        <v>8213.00000000008</v>
      </c>
      <c r="C18" s="122">
        <f t="shared" si="0"/>
        <v>38.000000000050022</v>
      </c>
      <c r="D18" s="147">
        <v>655.8</v>
      </c>
      <c r="E18" s="122">
        <v>0</v>
      </c>
      <c r="F18" s="137">
        <v>99.72</v>
      </c>
      <c r="G18" s="122">
        <v>0</v>
      </c>
      <c r="H18" s="122">
        <v>0</v>
      </c>
      <c r="I18" s="148">
        <v>0</v>
      </c>
      <c r="J18" s="11">
        <f t="shared" si="1"/>
        <v>955.84777777903594</v>
      </c>
      <c r="K18" s="11">
        <f t="shared" si="2"/>
        <v>0</v>
      </c>
      <c r="L18" s="11">
        <f t="shared" si="3"/>
        <v>126.02629629646219</v>
      </c>
      <c r="M18" s="10">
        <f t="shared" si="4"/>
        <v>0</v>
      </c>
      <c r="N18" s="11">
        <f t="shared" si="5"/>
        <v>0</v>
      </c>
      <c r="O18" s="11">
        <f t="shared" si="6"/>
        <v>0</v>
      </c>
      <c r="P18" s="153">
        <f>J18*P5+P17</f>
        <v>4192.6426537561856</v>
      </c>
      <c r="Q18" s="125">
        <f t="shared" si="7"/>
        <v>571.77970405627104</v>
      </c>
      <c r="R18" s="11">
        <f>M18*R5+R17</f>
        <v>0</v>
      </c>
      <c r="S18" s="11">
        <f>N18*S5+S17</f>
        <v>0</v>
      </c>
      <c r="T18" s="11">
        <f>O18*T5+T17</f>
        <v>0</v>
      </c>
      <c r="U18" s="154">
        <f t="shared" si="8"/>
        <v>3620.8629496999151</v>
      </c>
      <c r="V18" s="128" t="s">
        <v>51</v>
      </c>
      <c r="W18" s="24" t="s">
        <v>52</v>
      </c>
      <c r="X18" s="24" t="s">
        <v>53</v>
      </c>
    </row>
    <row r="19" spans="1:24" ht="12.75" customHeight="1" x14ac:dyDescent="0.2">
      <c r="A19" s="136" t="s">
        <v>121</v>
      </c>
      <c r="B19" s="122">
        <v>8227.0000000023902</v>
      </c>
      <c r="C19" s="122">
        <f t="shared" si="0"/>
        <v>14.000000002310117</v>
      </c>
      <c r="D19" s="147">
        <v>365.8</v>
      </c>
      <c r="E19" s="122">
        <v>0</v>
      </c>
      <c r="F19" s="137">
        <v>106.71</v>
      </c>
      <c r="G19" s="122">
        <v>0</v>
      </c>
      <c r="H19" s="122">
        <v>0</v>
      </c>
      <c r="I19" s="148">
        <v>0</v>
      </c>
      <c r="J19" s="11">
        <f t="shared" si="1"/>
        <v>264.85925930296321</v>
      </c>
      <c r="K19" s="11">
        <f t="shared" si="2"/>
        <v>0</v>
      </c>
      <c r="L19" s="11">
        <f t="shared" si="3"/>
        <v>53.518888897719954</v>
      </c>
      <c r="M19" s="10">
        <f t="shared" si="4"/>
        <v>0</v>
      </c>
      <c r="N19" s="11">
        <f t="shared" si="5"/>
        <v>0</v>
      </c>
      <c r="O19" s="11">
        <f t="shared" si="6"/>
        <v>0</v>
      </c>
      <c r="P19" s="153">
        <f>J19*P5+P18</f>
        <v>4457.501913059149</v>
      </c>
      <c r="Q19" s="125">
        <f t="shared" si="7"/>
        <v>638.67831517842103</v>
      </c>
      <c r="R19" s="11">
        <f>M19*R5+R18</f>
        <v>0</v>
      </c>
      <c r="S19" s="11">
        <f>N19*S5+S18</f>
        <v>0</v>
      </c>
      <c r="T19" s="11">
        <f>O19*T5+T18</f>
        <v>0</v>
      </c>
      <c r="U19" s="154">
        <f t="shared" si="8"/>
        <v>3818.8235978807284</v>
      </c>
      <c r="V19" s="128" t="s">
        <v>54</v>
      </c>
      <c r="W19" s="24" t="s">
        <v>105</v>
      </c>
      <c r="X19" s="24" t="s">
        <v>56</v>
      </c>
    </row>
    <row r="20" spans="1:24" ht="12.75" customHeight="1" x14ac:dyDescent="0.2">
      <c r="A20" s="136" t="s">
        <v>122</v>
      </c>
      <c r="B20" s="122">
        <v>8237.0000000023101</v>
      </c>
      <c r="C20" s="122">
        <f t="shared" si="0"/>
        <v>9.9999999999199645</v>
      </c>
      <c r="D20" s="147">
        <v>226.19</v>
      </c>
      <c r="E20" s="122">
        <v>0</v>
      </c>
      <c r="F20" s="137">
        <v>129.44</v>
      </c>
      <c r="G20" s="122">
        <v>0</v>
      </c>
      <c r="H20" s="122">
        <v>0</v>
      </c>
      <c r="I20" s="148">
        <v>0</v>
      </c>
      <c r="J20" s="11">
        <f t="shared" si="1"/>
        <v>109.62777777690036</v>
      </c>
      <c r="K20" s="11">
        <f t="shared" si="2"/>
        <v>0</v>
      </c>
      <c r="L20" s="11">
        <f t="shared" si="3"/>
        <v>43.731481481131468</v>
      </c>
      <c r="M20" s="10">
        <f t="shared" si="4"/>
        <v>0</v>
      </c>
      <c r="N20" s="11">
        <f t="shared" si="5"/>
        <v>0</v>
      </c>
      <c r="O20" s="11">
        <f t="shared" si="6"/>
        <v>0</v>
      </c>
      <c r="P20" s="153">
        <f>J20*P5+P19</f>
        <v>4567.1296908360491</v>
      </c>
      <c r="Q20" s="125">
        <f t="shared" si="7"/>
        <v>693.34266702983541</v>
      </c>
      <c r="R20" s="11">
        <f>M20*R5+R19</f>
        <v>0</v>
      </c>
      <c r="S20" s="11">
        <f>N20*S5+S19</f>
        <v>0</v>
      </c>
      <c r="T20" s="11">
        <f>O20*T5+T19</f>
        <v>0</v>
      </c>
      <c r="U20" s="154">
        <f t="shared" si="8"/>
        <v>3873.7870238062142</v>
      </c>
      <c r="V20" s="128" t="s">
        <v>54</v>
      </c>
      <c r="W20" s="24" t="s">
        <v>106</v>
      </c>
      <c r="X20" s="24" t="s">
        <v>58</v>
      </c>
    </row>
    <row r="21" spans="1:24" ht="12.75" customHeight="1" thickBot="1" x14ac:dyDescent="0.25">
      <c r="A21" s="136" t="s">
        <v>123</v>
      </c>
      <c r="B21" s="122">
        <v>8257.0000000024593</v>
      </c>
      <c r="C21" s="122">
        <f t="shared" si="0"/>
        <v>20.000000000149157</v>
      </c>
      <c r="D21" s="147">
        <v>3.8353966374415898E-5</v>
      </c>
      <c r="E21" s="122">
        <v>0</v>
      </c>
      <c r="F21" s="137">
        <v>330.25069437694299</v>
      </c>
      <c r="G21" s="122">
        <v>0</v>
      </c>
      <c r="H21" s="122">
        <v>0</v>
      </c>
      <c r="I21" s="148">
        <v>0</v>
      </c>
      <c r="J21" s="11">
        <f t="shared" si="1"/>
        <v>83.774088279871577</v>
      </c>
      <c r="K21" s="11">
        <f t="shared" si="2"/>
        <v>0</v>
      </c>
      <c r="L21" s="11">
        <f t="shared" si="3"/>
        <v>170.25581273347086</v>
      </c>
      <c r="M21" s="10">
        <f t="shared" si="4"/>
        <v>0</v>
      </c>
      <c r="N21" s="11">
        <f t="shared" si="5"/>
        <v>0</v>
      </c>
      <c r="O21" s="11">
        <f t="shared" si="6"/>
        <v>0</v>
      </c>
      <c r="P21" s="153">
        <f>J21*P5+P20</f>
        <v>4650.9037791159208</v>
      </c>
      <c r="Q21" s="125">
        <f t="shared" si="7"/>
        <v>906.16243294667402</v>
      </c>
      <c r="R21" s="11">
        <f>M21*R5+R20</f>
        <v>0</v>
      </c>
      <c r="S21" s="11">
        <f>N21*S5+S20</f>
        <v>0</v>
      </c>
      <c r="T21" s="11">
        <f>O21*T5+T20</f>
        <v>0</v>
      </c>
      <c r="U21" s="156">
        <f t="shared" si="8"/>
        <v>3744.7413461692472</v>
      </c>
      <c r="V21" s="128" t="s">
        <v>54</v>
      </c>
      <c r="W21" s="24" t="s">
        <v>107</v>
      </c>
      <c r="X21" s="24" t="s">
        <v>62</v>
      </c>
    </row>
    <row r="22" spans="1:24" ht="12.75" customHeight="1" thickBot="1" x14ac:dyDescent="0.25">
      <c r="A22" s="130" t="s">
        <v>124</v>
      </c>
      <c r="B22" s="157">
        <v>8269.0000000001091</v>
      </c>
      <c r="C22" s="157">
        <f t="shared" si="0"/>
        <v>11.999999997649866</v>
      </c>
      <c r="D22" s="158">
        <v>10.82</v>
      </c>
      <c r="E22" s="157">
        <v>0</v>
      </c>
      <c r="F22" s="162">
        <v>268.045705498958</v>
      </c>
      <c r="G22" s="157">
        <v>0</v>
      </c>
      <c r="H22" s="157">
        <v>0</v>
      </c>
      <c r="I22" s="159">
        <v>0</v>
      </c>
      <c r="J22" s="134">
        <f t="shared" si="1"/>
        <v>2.4044529670771846</v>
      </c>
      <c r="K22" s="134">
        <f t="shared" si="2"/>
        <v>0</v>
      </c>
      <c r="L22" s="134">
        <f t="shared" si="3"/>
        <v>132.95475550193953</v>
      </c>
      <c r="M22" s="132">
        <f t="shared" si="4"/>
        <v>0</v>
      </c>
      <c r="N22" s="134">
        <f t="shared" si="5"/>
        <v>0</v>
      </c>
      <c r="O22" s="134">
        <f t="shared" si="6"/>
        <v>0</v>
      </c>
      <c r="P22" s="160">
        <f>J22*P5+P21</f>
        <v>4653.3082320829981</v>
      </c>
      <c r="Q22" s="133">
        <f t="shared" si="7"/>
        <v>1072.3558773240984</v>
      </c>
      <c r="R22" s="134">
        <f>M22*R5+R21</f>
        <v>0</v>
      </c>
      <c r="S22" s="134">
        <f>N22*S5+S21</f>
        <v>0</v>
      </c>
      <c r="T22" s="134">
        <f>O22*T5+T21</f>
        <v>0</v>
      </c>
      <c r="U22" s="154">
        <f t="shared" si="8"/>
        <v>3580.9523547589001</v>
      </c>
      <c r="V22" s="129" t="s">
        <v>54</v>
      </c>
      <c r="W22" s="26" t="s">
        <v>108</v>
      </c>
      <c r="X22" s="26" t="s">
        <v>60</v>
      </c>
    </row>
    <row r="23" spans="1:24" ht="12.75" customHeight="1" x14ac:dyDescent="0.2">
      <c r="A23" s="136" t="s">
        <v>125</v>
      </c>
      <c r="B23" s="122">
        <v>8288.9999999999909</v>
      </c>
      <c r="C23" s="122">
        <f t="shared" si="0"/>
        <v>19.999999999881766</v>
      </c>
      <c r="D23" s="147">
        <v>13.16</v>
      </c>
      <c r="E23" s="122">
        <v>0</v>
      </c>
      <c r="F23" s="137">
        <v>260.19832908478298</v>
      </c>
      <c r="G23" s="122">
        <v>0</v>
      </c>
      <c r="H23" s="122">
        <v>0</v>
      </c>
      <c r="I23" s="148">
        <v>0</v>
      </c>
      <c r="J23" s="11">
        <f t="shared" si="1"/>
        <v>8.8814814814289758</v>
      </c>
      <c r="K23" s="11">
        <f t="shared" si="2"/>
        <v>0</v>
      </c>
      <c r="L23" s="11">
        <f t="shared" si="3"/>
        <v>195.6459387335623</v>
      </c>
      <c r="M23" s="10">
        <f t="shared" si="4"/>
        <v>0</v>
      </c>
      <c r="N23" s="11">
        <f t="shared" si="5"/>
        <v>0</v>
      </c>
      <c r="O23" s="11">
        <f t="shared" si="6"/>
        <v>0</v>
      </c>
      <c r="P23" s="153">
        <f>J23*P5+P22</f>
        <v>4662.1897135644267</v>
      </c>
      <c r="Q23" s="125">
        <f t="shared" si="7"/>
        <v>1316.9133007410512</v>
      </c>
      <c r="R23" s="11">
        <f>M23*R5+R22</f>
        <v>0</v>
      </c>
      <c r="S23" s="11">
        <f>N23*S5+S22</f>
        <v>0</v>
      </c>
      <c r="T23" s="11">
        <f>O23*T5+T22</f>
        <v>0</v>
      </c>
      <c r="U23" s="154">
        <f t="shared" si="8"/>
        <v>3345.2764128233762</v>
      </c>
      <c r="V23" s="16"/>
      <c r="W23" s="16"/>
      <c r="X23" s="16"/>
    </row>
    <row r="24" spans="1:24" ht="12.75" customHeight="1" x14ac:dyDescent="0.2">
      <c r="A24" s="136" t="s">
        <v>126</v>
      </c>
      <c r="B24" s="122">
        <v>8302.0000000001692</v>
      </c>
      <c r="C24" s="122">
        <f t="shared" si="0"/>
        <v>13.000000000178261</v>
      </c>
      <c r="D24" s="147">
        <v>15.12</v>
      </c>
      <c r="E24" s="122">
        <v>0</v>
      </c>
      <c r="F24" s="122">
        <v>44.721845939858198</v>
      </c>
      <c r="G24" s="122">
        <v>0</v>
      </c>
      <c r="H24" s="122">
        <v>0</v>
      </c>
      <c r="I24" s="148">
        <v>0</v>
      </c>
      <c r="J24" s="11">
        <f t="shared" si="1"/>
        <v>6.8081481482415045</v>
      </c>
      <c r="K24" s="11">
        <f t="shared" si="2"/>
        <v>0</v>
      </c>
      <c r="L24" s="11">
        <f t="shared" si="3"/>
        <v>73.40670880323502</v>
      </c>
      <c r="M24" s="10">
        <f t="shared" si="4"/>
        <v>0</v>
      </c>
      <c r="N24" s="11">
        <f t="shared" si="5"/>
        <v>0</v>
      </c>
      <c r="O24" s="11">
        <f t="shared" si="6"/>
        <v>0</v>
      </c>
      <c r="P24" s="153">
        <f>J24*P5+P23</f>
        <v>4668.9978617126681</v>
      </c>
      <c r="Q24" s="125">
        <f t="shared" si="7"/>
        <v>1408.671686745095</v>
      </c>
      <c r="R24" s="11">
        <f>M24*R5+R23</f>
        <v>0</v>
      </c>
      <c r="S24" s="11">
        <f>N24*S5+S23</f>
        <v>0</v>
      </c>
      <c r="T24" s="11">
        <f>O24*T5+T23</f>
        <v>0</v>
      </c>
      <c r="U24" s="154">
        <f t="shared" si="8"/>
        <v>3260.3261749675739</v>
      </c>
      <c r="V24" s="16"/>
      <c r="W24" s="16"/>
      <c r="X24" s="16"/>
    </row>
    <row r="25" spans="1:24" ht="12.75" customHeight="1" x14ac:dyDescent="0.2">
      <c r="A25" s="136" t="s">
        <v>127</v>
      </c>
      <c r="B25" s="122">
        <v>8325.0000000001601</v>
      </c>
      <c r="C25" s="122">
        <f t="shared" si="0"/>
        <v>22.999999999990905</v>
      </c>
      <c r="D25" s="147">
        <v>3.62</v>
      </c>
      <c r="E25" s="122">
        <v>0</v>
      </c>
      <c r="F25" s="122">
        <v>17.3976259241226</v>
      </c>
      <c r="G25" s="122">
        <v>0</v>
      </c>
      <c r="H25" s="122">
        <v>0</v>
      </c>
      <c r="I25" s="148">
        <v>0</v>
      </c>
      <c r="J25" s="11">
        <f t="shared" si="1"/>
        <v>7.9818518518486945</v>
      </c>
      <c r="K25" s="11">
        <f t="shared" si="2"/>
        <v>0</v>
      </c>
      <c r="L25" s="11">
        <f t="shared" si="3"/>
        <v>26.458293571685065</v>
      </c>
      <c r="M25" s="10">
        <f t="shared" si="4"/>
        <v>0</v>
      </c>
      <c r="N25" s="11">
        <f t="shared" si="5"/>
        <v>0</v>
      </c>
      <c r="O25" s="11">
        <f t="shared" si="6"/>
        <v>0</v>
      </c>
      <c r="P25" s="153">
        <f>J25*P5+P24</f>
        <v>4676.9797135645167</v>
      </c>
      <c r="Q25" s="125">
        <f t="shared" si="7"/>
        <v>1441.7445537097014</v>
      </c>
      <c r="R25" s="11">
        <f>M25*R5+R24</f>
        <v>0</v>
      </c>
      <c r="S25" s="11">
        <f>N25*S5+S24</f>
        <v>0</v>
      </c>
      <c r="T25" s="11">
        <f>O25*T5+T24</f>
        <v>0</v>
      </c>
      <c r="U25" s="154">
        <f t="shared" si="8"/>
        <v>3235.2351598548162</v>
      </c>
      <c r="V25" s="16"/>
      <c r="W25" s="16"/>
      <c r="X25" s="16"/>
    </row>
    <row r="26" spans="1:24" ht="12.75" customHeight="1" thickBot="1" x14ac:dyDescent="0.25">
      <c r="A26" s="138" t="s">
        <v>128</v>
      </c>
      <c r="B26" s="139">
        <v>8345.0000000000291</v>
      </c>
      <c r="C26" s="139">
        <f t="shared" si="0"/>
        <v>19.999999999869033</v>
      </c>
      <c r="D26" s="149">
        <v>20</v>
      </c>
      <c r="E26" s="139">
        <v>0</v>
      </c>
      <c r="F26" s="139">
        <v>9.15846309032713</v>
      </c>
      <c r="G26" s="139">
        <v>0</v>
      </c>
      <c r="H26" s="139">
        <v>0</v>
      </c>
      <c r="I26" s="150">
        <v>0</v>
      </c>
      <c r="J26" s="140">
        <f t="shared" si="1"/>
        <v>8.7481481480908627</v>
      </c>
      <c r="K26" s="140">
        <f t="shared" si="2"/>
        <v>0</v>
      </c>
      <c r="L26" s="140">
        <f t="shared" si="3"/>
        <v>9.8355885238058658</v>
      </c>
      <c r="M26" s="141">
        <f t="shared" si="4"/>
        <v>0</v>
      </c>
      <c r="N26" s="140">
        <f t="shared" si="5"/>
        <v>0</v>
      </c>
      <c r="O26" s="140">
        <f t="shared" si="6"/>
        <v>0</v>
      </c>
      <c r="P26" s="155">
        <f>J26*P5+P25</f>
        <v>4685.7278617126076</v>
      </c>
      <c r="Q26" s="142">
        <f t="shared" si="7"/>
        <v>1454.0390393644589</v>
      </c>
      <c r="R26" s="140">
        <f>M26*R5+R25</f>
        <v>0</v>
      </c>
      <c r="S26" s="140">
        <f>N26*S5+S25</f>
        <v>0</v>
      </c>
      <c r="T26" s="140">
        <f>O26*T5+T25</f>
        <v>0</v>
      </c>
      <c r="U26" s="156">
        <f t="shared" si="8"/>
        <v>3231.6888223481496</v>
      </c>
      <c r="V26" s="16"/>
      <c r="W26" s="16"/>
      <c r="X26" s="16"/>
    </row>
    <row r="27" spans="1:24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V27" s="16"/>
      <c r="W27" s="16"/>
      <c r="X27" s="16"/>
    </row>
    <row r="28" spans="1:24" ht="12.75" customHeight="1" x14ac:dyDescent="0.2">
      <c r="A28" s="12"/>
      <c r="B28" s="12"/>
      <c r="C28" s="12"/>
      <c r="D28" s="12"/>
      <c r="E28" s="12"/>
      <c r="F28" s="12"/>
      <c r="G28" s="12"/>
      <c r="H28" s="12" t="s">
        <v>142</v>
      </c>
      <c r="I28" s="12"/>
      <c r="J28" s="13">
        <f>SUM(J7:J27)</f>
        <v>4685.7278617126076</v>
      </c>
      <c r="K28" s="13">
        <f t="shared" ref="K28:O28" si="9">SUM(K7:K27)</f>
        <v>0</v>
      </c>
      <c r="L28" s="13">
        <f t="shared" si="9"/>
        <v>1163.2312314915669</v>
      </c>
      <c r="M28" s="13">
        <f t="shared" si="9"/>
        <v>0</v>
      </c>
      <c r="N28" s="13">
        <f t="shared" si="9"/>
        <v>0</v>
      </c>
      <c r="O28" s="13">
        <f t="shared" si="9"/>
        <v>0</v>
      </c>
      <c r="P28" s="13"/>
      <c r="Q28" s="13"/>
      <c r="R28" s="13"/>
      <c r="S28" s="13"/>
      <c r="V28" s="16"/>
      <c r="W28" s="16"/>
      <c r="X28" s="16"/>
    </row>
    <row r="29" spans="1:24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4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4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4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1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19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19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19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19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19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19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19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19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19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19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19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19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19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19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19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19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19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4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4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4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4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4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4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4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4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V601" s="17" t="s">
        <v>36</v>
      </c>
      <c r="W601" s="18"/>
      <c r="X601" s="19"/>
    </row>
    <row r="602" spans="1:24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V602" s="17" t="s">
        <v>37</v>
      </c>
      <c r="W602" s="20" t="s">
        <v>38</v>
      </c>
      <c r="X602" s="20"/>
    </row>
    <row r="603" spans="1:24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V603" s="21" t="s">
        <v>39</v>
      </c>
      <c r="W603" s="22" t="s">
        <v>40</v>
      </c>
      <c r="X603" s="22"/>
    </row>
    <row r="604" spans="1:24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V604" s="21" t="s">
        <v>41</v>
      </c>
      <c r="W604" s="22" t="s">
        <v>42</v>
      </c>
      <c r="X604" s="22"/>
    </row>
    <row r="605" spans="1:24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V605" s="21" t="s">
        <v>43</v>
      </c>
      <c r="W605" s="22" t="s">
        <v>44</v>
      </c>
      <c r="X605" s="22" t="s">
        <v>45</v>
      </c>
    </row>
    <row r="606" spans="1:24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V606" s="21" t="s">
        <v>46</v>
      </c>
      <c r="W606" s="22" t="s">
        <v>44</v>
      </c>
      <c r="X606" s="22" t="s">
        <v>47</v>
      </c>
    </row>
    <row r="607" spans="1:24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V607" s="23" t="s">
        <v>48</v>
      </c>
      <c r="W607" s="24" t="s">
        <v>49</v>
      </c>
      <c r="X607" s="24" t="s">
        <v>50</v>
      </c>
    </row>
    <row r="608" spans="1:24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V608" s="23" t="s">
        <v>51</v>
      </c>
      <c r="W608" s="24" t="s">
        <v>52</v>
      </c>
      <c r="X608" s="24" t="s">
        <v>53</v>
      </c>
    </row>
    <row r="609" spans="1:24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V609" s="23" t="s">
        <v>54</v>
      </c>
      <c r="W609" s="24" t="s">
        <v>55</v>
      </c>
      <c r="X609" s="24" t="s">
        <v>56</v>
      </c>
    </row>
    <row r="610" spans="1:24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V610" s="23" t="s">
        <v>54</v>
      </c>
      <c r="W610" s="24" t="s">
        <v>57</v>
      </c>
      <c r="X610" s="24" t="s">
        <v>58</v>
      </c>
    </row>
    <row r="611" spans="1:24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23" t="s">
        <v>54</v>
      </c>
      <c r="W611" s="24" t="s">
        <v>59</v>
      </c>
      <c r="X611" s="24" t="s">
        <v>60</v>
      </c>
    </row>
    <row r="612" spans="1:24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V612" s="25" t="s">
        <v>54</v>
      </c>
      <c r="W612" s="26" t="s">
        <v>61</v>
      </c>
      <c r="X612" s="26" t="s">
        <v>62</v>
      </c>
    </row>
    <row r="613" spans="1:24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4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4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4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4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4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4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4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4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4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4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</row>
    <row r="1905" spans="1:1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</row>
    <row r="1906" spans="1:1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</row>
    <row r="1907" spans="1:1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</row>
    <row r="1908" spans="1:1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</row>
    <row r="1909" spans="1:1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</row>
    <row r="1910" spans="1:1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</row>
    <row r="1911" spans="1:1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</row>
    <row r="1912" spans="1:1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</row>
    <row r="1913" spans="1:1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</row>
    <row r="1914" spans="1:1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</row>
    <row r="1915" spans="1:1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</row>
    <row r="1916" spans="1:1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</row>
    <row r="1917" spans="1:1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</row>
    <row r="1918" spans="1:1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</row>
    <row r="1919" spans="1:1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1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65" t="s">
        <v>92</v>
      </c>
      <c r="E1" s="166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67" t="s">
        <v>10</v>
      </c>
      <c r="C17" s="167"/>
      <c r="D17" s="168">
        <f>D16+E16</f>
        <v>0</v>
      </c>
      <c r="E17" s="169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CTH TS Pond Stage 2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2020-04-27T21:55:20Z</dcterms:modified>
</cp:coreProperties>
</file>