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E528AA54-7C39-41C9-B2EE-996F972664F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Existing Triangle Stage 4" sheetId="6" r:id="rId1"/>
    <sheet name="Existing Triangle Stage 5" sheetId="7" r:id="rId2"/>
    <sheet name="QuantityReportTempXML OLD" sheetId="5" r:id="rId3"/>
    <sheet name="Template-Detail" sheetId="4" r:id="rId4"/>
    <sheet name="Template-Summary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7" l="1"/>
  <c r="U10" i="7" s="1"/>
  <c r="U11" i="7" s="1"/>
  <c r="U12" i="7" s="1"/>
  <c r="U13" i="7" s="1"/>
  <c r="U8" i="7"/>
  <c r="C10" i="7" l="1"/>
  <c r="J10" i="7" s="1"/>
  <c r="C9" i="7"/>
  <c r="L9" i="7" s="1"/>
  <c r="C8" i="7"/>
  <c r="K8" i="7" s="1"/>
  <c r="L8" i="7" l="1"/>
  <c r="L10" i="7"/>
  <c r="M8" i="7"/>
  <c r="N9" i="7"/>
  <c r="N8" i="7"/>
  <c r="O8" i="7"/>
  <c r="J9" i="7"/>
  <c r="K9" i="7"/>
  <c r="O9" i="7"/>
  <c r="J8" i="7"/>
  <c r="M9" i="7"/>
  <c r="Q8" i="7" l="1"/>
  <c r="Q9" i="7" s="1"/>
  <c r="C13" i="7" l="1"/>
  <c r="C12" i="7"/>
  <c r="C11" i="7"/>
  <c r="K13" i="7" l="1"/>
  <c r="O13" i="7"/>
  <c r="L12" i="7"/>
  <c r="O10" i="7"/>
  <c r="N10" i="7"/>
  <c r="Q10" i="7" s="1"/>
  <c r="K10" i="7"/>
  <c r="M10" i="7"/>
  <c r="O7" i="7"/>
  <c r="N7" i="7"/>
  <c r="S7" i="7" s="1"/>
  <c r="S8" i="7" s="1"/>
  <c r="S9" i="7" s="1"/>
  <c r="M7" i="7"/>
  <c r="R7" i="7" s="1"/>
  <c r="R8" i="7" s="1"/>
  <c r="R9" i="7" s="1"/>
  <c r="L7" i="7"/>
  <c r="K7" i="7"/>
  <c r="J7" i="7"/>
  <c r="C15" i="6"/>
  <c r="N15" i="6" s="1"/>
  <c r="C14" i="6"/>
  <c r="K14" i="6" s="1"/>
  <c r="C13" i="6"/>
  <c r="N13" i="6" s="1"/>
  <c r="C12" i="6"/>
  <c r="J12" i="6" s="1"/>
  <c r="C11" i="6"/>
  <c r="M11" i="6" s="1"/>
  <c r="C10" i="6"/>
  <c r="L10" i="6" s="1"/>
  <c r="C9" i="6"/>
  <c r="L9" i="6" s="1"/>
  <c r="C8" i="6"/>
  <c r="O8" i="6" s="1"/>
  <c r="O15" i="6" l="1"/>
  <c r="M15" i="6"/>
  <c r="N8" i="6"/>
  <c r="T7" i="7"/>
  <c r="T8" i="7" s="1"/>
  <c r="T9" i="7" s="1"/>
  <c r="T10" i="7" s="1"/>
  <c r="R10" i="7"/>
  <c r="S10" i="7"/>
  <c r="O13" i="6"/>
  <c r="N11" i="6"/>
  <c r="J15" i="6"/>
  <c r="K11" i="6"/>
  <c r="O11" i="6"/>
  <c r="K15" i="6"/>
  <c r="L15" i="6"/>
  <c r="Q7" i="7"/>
  <c r="S8" i="6"/>
  <c r="L14" i="6"/>
  <c r="J8" i="6"/>
  <c r="K8" i="6"/>
  <c r="M14" i="6"/>
  <c r="K10" i="6"/>
  <c r="M12" i="6"/>
  <c r="L8" i="6"/>
  <c r="Q8" i="6" s="1"/>
  <c r="O10" i="6"/>
  <c r="N14" i="6"/>
  <c r="M12" i="7"/>
  <c r="O14" i="6"/>
  <c r="M8" i="6"/>
  <c r="J11" i="6"/>
  <c r="M13" i="6"/>
  <c r="J13" i="7"/>
  <c r="P7" i="7"/>
  <c r="P8" i="7" s="1"/>
  <c r="P9" i="7" s="1"/>
  <c r="P10" i="7" s="1"/>
  <c r="U7" i="7"/>
  <c r="M11" i="7"/>
  <c r="L13" i="7"/>
  <c r="M13" i="7"/>
  <c r="N13" i="7"/>
  <c r="O12" i="7"/>
  <c r="N11" i="7"/>
  <c r="O11" i="7"/>
  <c r="N12" i="7"/>
  <c r="J11" i="7"/>
  <c r="K11" i="7"/>
  <c r="J12" i="7"/>
  <c r="L11" i="7"/>
  <c r="K12" i="7"/>
  <c r="T8" i="6"/>
  <c r="N9" i="6"/>
  <c r="M10" i="6"/>
  <c r="L12" i="6"/>
  <c r="K13" i="6"/>
  <c r="J14" i="6"/>
  <c r="M9" i="6"/>
  <c r="L11" i="6"/>
  <c r="K12" i="6"/>
  <c r="J13" i="6"/>
  <c r="O9" i="6"/>
  <c r="N10" i="6"/>
  <c r="L13" i="6"/>
  <c r="J9" i="6"/>
  <c r="N12" i="6"/>
  <c r="K9" i="6"/>
  <c r="J10" i="6"/>
  <c r="O12" i="6"/>
  <c r="C8" i="5"/>
  <c r="C9" i="5"/>
  <c r="K9" i="5" s="1"/>
  <c r="P9" i="5"/>
  <c r="C10" i="5"/>
  <c r="Q10" i="5" s="1"/>
  <c r="C11" i="5"/>
  <c r="L11" i="5" s="1"/>
  <c r="C12" i="5"/>
  <c r="N12" i="5"/>
  <c r="C13" i="5"/>
  <c r="K13" i="5" s="1"/>
  <c r="C14" i="5"/>
  <c r="O14" i="5" s="1"/>
  <c r="K14" i="5"/>
  <c r="L14" i="5"/>
  <c r="C15" i="5"/>
  <c r="O15" i="5" s="1"/>
  <c r="L15" i="5"/>
  <c r="M15" i="5"/>
  <c r="C18" i="5"/>
  <c r="K18" i="5" s="1"/>
  <c r="C19" i="5"/>
  <c r="L19" i="5" s="1"/>
  <c r="C20" i="5"/>
  <c r="K20" i="5" s="1"/>
  <c r="M20" i="5"/>
  <c r="Q20" i="5"/>
  <c r="C21" i="5"/>
  <c r="N21" i="5" s="1"/>
  <c r="C22" i="5"/>
  <c r="M22" i="5" s="1"/>
  <c r="K22" i="5"/>
  <c r="N22" i="5"/>
  <c r="P22" i="5"/>
  <c r="C23" i="5"/>
  <c r="O23" i="5" s="1"/>
  <c r="K23" i="5"/>
  <c r="C24" i="5"/>
  <c r="O24" i="5" s="1"/>
  <c r="K24" i="5"/>
  <c r="C25" i="5"/>
  <c r="C26" i="5"/>
  <c r="K26" i="5" s="1"/>
  <c r="C27" i="5"/>
  <c r="L27" i="5"/>
  <c r="C28" i="5"/>
  <c r="K28" i="5" s="1"/>
  <c r="C29" i="5"/>
  <c r="C30" i="5"/>
  <c r="K30" i="5" s="1"/>
  <c r="L30" i="5"/>
  <c r="M30" i="5"/>
  <c r="N30" i="5"/>
  <c r="C31" i="5"/>
  <c r="O31" i="5" s="1"/>
  <c r="T11" i="7" l="1"/>
  <c r="T12" i="7" s="1"/>
  <c r="T13" i="7" s="1"/>
  <c r="S9" i="6"/>
  <c r="S10" i="6" s="1"/>
  <c r="S11" i="6" s="1"/>
  <c r="S12" i="6" s="1"/>
  <c r="S13" i="6" s="1"/>
  <c r="S14" i="6" s="1"/>
  <c r="S15" i="6" s="1"/>
  <c r="P8" i="6"/>
  <c r="J17" i="6"/>
  <c r="O17" i="6"/>
  <c r="O15" i="7"/>
  <c r="N15" i="7"/>
  <c r="J15" i="7"/>
  <c r="K15" i="7"/>
  <c r="M15" i="7"/>
  <c r="L15" i="7"/>
  <c r="K17" i="6"/>
  <c r="P26" i="5"/>
  <c r="L20" i="5"/>
  <c r="K15" i="5"/>
  <c r="M11" i="5"/>
  <c r="Q9" i="6"/>
  <c r="Q10" i="6" s="1"/>
  <c r="Q11" i="6" s="1"/>
  <c r="Q12" i="6" s="1"/>
  <c r="Q13" i="6" s="1"/>
  <c r="Q14" i="6" s="1"/>
  <c r="Q15" i="6" s="1"/>
  <c r="K11" i="5"/>
  <c r="M28" i="5"/>
  <c r="P18" i="5"/>
  <c r="L10" i="5"/>
  <c r="R8" i="6"/>
  <c r="R9" i="6" s="1"/>
  <c r="R10" i="6" s="1"/>
  <c r="R11" i="6" s="1"/>
  <c r="R12" i="6" s="1"/>
  <c r="R13" i="6" s="1"/>
  <c r="R14" i="6" s="1"/>
  <c r="R15" i="6" s="1"/>
  <c r="M17" i="6"/>
  <c r="U8" i="6"/>
  <c r="U9" i="6" s="1"/>
  <c r="U10" i="6" s="1"/>
  <c r="U11" i="6" s="1"/>
  <c r="U12" i="6" s="1"/>
  <c r="U13" i="6" s="1"/>
  <c r="U14" i="6" s="1"/>
  <c r="U15" i="6" s="1"/>
  <c r="L28" i="5"/>
  <c r="P30" i="5"/>
  <c r="L24" i="5"/>
  <c r="K10" i="5"/>
  <c r="L17" i="6"/>
  <c r="N17" i="6"/>
  <c r="S11" i="7"/>
  <c r="S12" i="7" s="1"/>
  <c r="S13" i="7" s="1"/>
  <c r="P11" i="7"/>
  <c r="P12" i="7" s="1"/>
  <c r="P13" i="7" s="1"/>
  <c r="R11" i="7"/>
  <c r="R12" i="7" s="1"/>
  <c r="R13" i="7" s="1"/>
  <c r="Q11" i="7"/>
  <c r="Q12" i="7" s="1"/>
  <c r="Q13" i="7" s="1"/>
  <c r="T9" i="6"/>
  <c r="T10" i="6" s="1"/>
  <c r="T11" i="6" s="1"/>
  <c r="T12" i="6"/>
  <c r="T13" i="6" s="1"/>
  <c r="T14" i="6" s="1"/>
  <c r="T15" i="6" s="1"/>
  <c r="P9" i="6"/>
  <c r="P10" i="6" s="1"/>
  <c r="P11" i="6" s="1"/>
  <c r="P12" i="6" s="1"/>
  <c r="P13" i="6" s="1"/>
  <c r="P14" i="6" s="1"/>
  <c r="P15" i="6" s="1"/>
  <c r="P29" i="5"/>
  <c r="O29" i="5"/>
  <c r="M27" i="5"/>
  <c r="O27" i="5"/>
  <c r="M24" i="5"/>
  <c r="L23" i="5"/>
  <c r="N15" i="5"/>
  <c r="M14" i="5"/>
  <c r="Q31" i="5"/>
  <c r="P12" i="5"/>
  <c r="O12" i="5"/>
  <c r="M10" i="5"/>
  <c r="O10" i="5"/>
  <c r="M19" i="5"/>
  <c r="O19" i="5"/>
  <c r="Q13" i="5"/>
  <c r="O13" i="5"/>
  <c r="N28" i="5"/>
  <c r="O28" i="5"/>
  <c r="K25" i="5"/>
  <c r="O25" i="5"/>
  <c r="Q23" i="5"/>
  <c r="P13" i="5"/>
  <c r="P31" i="5"/>
  <c r="L26" i="5"/>
  <c r="O26" i="5"/>
  <c r="N31" i="5"/>
  <c r="L18" i="5"/>
  <c r="O18" i="5"/>
  <c r="M31" i="5"/>
  <c r="Q27" i="5"/>
  <c r="Q24" i="5"/>
  <c r="P23" i="5"/>
  <c r="K17" i="5"/>
  <c r="O17" i="5"/>
  <c r="Q14" i="5"/>
  <c r="N13" i="5"/>
  <c r="L31" i="5"/>
  <c r="P24" i="5"/>
  <c r="N23" i="5"/>
  <c r="N20" i="5"/>
  <c r="O20" i="5"/>
  <c r="Q15" i="5"/>
  <c r="P14" i="5"/>
  <c r="M13" i="5"/>
  <c r="L9" i="5"/>
  <c r="O9" i="5"/>
  <c r="P21" i="5"/>
  <c r="O21" i="5"/>
  <c r="Q30" i="5"/>
  <c r="O30" i="5"/>
  <c r="K31" i="5"/>
  <c r="N29" i="5"/>
  <c r="K27" i="5"/>
  <c r="N24" i="5"/>
  <c r="M23" i="5"/>
  <c r="Q22" i="5"/>
  <c r="O22" i="5"/>
  <c r="Q19" i="5"/>
  <c r="P15" i="5"/>
  <c r="N14" i="5"/>
  <c r="L13" i="5"/>
  <c r="N11" i="5"/>
  <c r="O11" i="5"/>
  <c r="K8" i="5"/>
  <c r="R8" i="5" s="1"/>
  <c r="R9" i="5" s="1"/>
  <c r="R10" i="5" s="1"/>
  <c r="R11" i="5" s="1"/>
  <c r="O8" i="5"/>
  <c r="U8" i="5" s="1"/>
  <c r="M29" i="5"/>
  <c r="M21" i="5"/>
  <c r="K19" i="5"/>
  <c r="M12" i="5"/>
  <c r="L21" i="5"/>
  <c r="Q17" i="5"/>
  <c r="L12" i="5"/>
  <c r="Q8" i="5"/>
  <c r="L29" i="5"/>
  <c r="Q25" i="5"/>
  <c r="K29" i="5"/>
  <c r="Q26" i="5"/>
  <c r="P25" i="5"/>
  <c r="L22" i="5"/>
  <c r="K21" i="5"/>
  <c r="Q18" i="5"/>
  <c r="P17" i="5"/>
  <c r="K12" i="5"/>
  <c r="Q9" i="5"/>
  <c r="P8" i="5"/>
  <c r="V8" i="5" s="1"/>
  <c r="V9" i="5" s="1"/>
  <c r="N17" i="5"/>
  <c r="N8" i="5"/>
  <c r="N25" i="5"/>
  <c r="P19" i="5"/>
  <c r="N18" i="5"/>
  <c r="M17" i="5"/>
  <c r="Q11" i="5"/>
  <c r="P10" i="5"/>
  <c r="N9" i="5"/>
  <c r="M8" i="5"/>
  <c r="Q28" i="5"/>
  <c r="P27" i="5"/>
  <c r="N26" i="5"/>
  <c r="M25" i="5"/>
  <c r="Q29" i="5"/>
  <c r="Q21" i="5"/>
  <c r="P20" i="5"/>
  <c r="N19" i="5"/>
  <c r="M18" i="5"/>
  <c r="L17" i="5"/>
  <c r="Q12" i="5"/>
  <c r="P11" i="5"/>
  <c r="N10" i="5"/>
  <c r="M9" i="5"/>
  <c r="L8" i="5"/>
  <c r="P28" i="5"/>
  <c r="N27" i="5"/>
  <c r="M26" i="5"/>
  <c r="L25" i="5"/>
  <c r="B29" i="1"/>
  <c r="U9" i="5" l="1"/>
  <c r="U10" i="5" s="1"/>
  <c r="U11" i="5" s="1"/>
  <c r="U12" i="5" s="1"/>
  <c r="U13" i="5" s="1"/>
  <c r="U14" i="5" s="1"/>
  <c r="U15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S8" i="5"/>
  <c r="S9" i="5" s="1"/>
  <c r="S10" i="5" s="1"/>
  <c r="S11" i="5" s="1"/>
  <c r="S12" i="5" s="1"/>
  <c r="S13" i="5" s="1"/>
  <c r="S14" i="5" s="1"/>
  <c r="S15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Z8" i="5"/>
  <c r="Z9" i="5" s="1"/>
  <c r="Z10" i="5" s="1"/>
  <c r="Z11" i="5" s="1"/>
  <c r="Z12" i="5" s="1"/>
  <c r="Z13" i="5" s="1"/>
  <c r="Z14" i="5" s="1"/>
  <c r="Z15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V10" i="5"/>
  <c r="V11" i="5" s="1"/>
  <c r="V12" i="5" s="1"/>
  <c r="V13" i="5" s="1"/>
  <c r="V14" i="5" s="1"/>
  <c r="V15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T8" i="5"/>
  <c r="T9" i="5" s="1"/>
  <c r="T10" i="5" s="1"/>
  <c r="T11" i="5" s="1"/>
  <c r="T12" i="5" s="1"/>
  <c r="T13" i="5" s="1"/>
  <c r="T14" i="5" s="1"/>
  <c r="T15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X8" i="5"/>
  <c r="X9" i="5" s="1"/>
  <c r="X10" i="5" s="1"/>
  <c r="X11" i="5" s="1"/>
  <c r="X12" i="5" s="1"/>
  <c r="X13" i="5" s="1"/>
  <c r="X14" i="5" s="1"/>
  <c r="X15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W8" i="5"/>
  <c r="W9" i="5" s="1"/>
  <c r="W10" i="5" s="1"/>
  <c r="W11" i="5" s="1"/>
  <c r="W12" i="5" s="1"/>
  <c r="W13" i="5" s="1"/>
  <c r="W14" i="5" s="1"/>
  <c r="W15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Y8" i="5"/>
  <c r="Y9" i="5" s="1"/>
  <c r="Y10" i="5" s="1"/>
  <c r="Y11" i="5" s="1"/>
  <c r="Y12" i="5" s="1"/>
  <c r="Y13" i="5" s="1"/>
  <c r="Y14" i="5" s="1"/>
  <c r="Y15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R12" i="5"/>
  <c r="R13" i="5" s="1"/>
  <c r="R14" i="5" s="1"/>
  <c r="R15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<sst xmlns="http://schemas.openxmlformats.org/spreadsheetml/2006/main" count="548" uniqueCount="157">
  <si>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</si>
  <si>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</si>
  <si>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</si>
  <si>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</si>
  <si>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</si>
  <si>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</si>
  <si>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</si>
  <si>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</si>
  <si>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</si>
  <si>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</si>
  <si>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</si>
  <si>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</si>
  <si>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</si>
  <si>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</si>
  <si>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</si>
  <si>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</si>
  <si>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</si>
  <si>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</si>
  <si>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</si>
  <si>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</si>
  <si>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</si>
  <si>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</si>
  <si>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</si>
  <si>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</si>
  <si>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</si>
  <si>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</si>
  <si>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</si>
  <si>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</si>
  <si>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</si>
  <si>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</si>
  <si>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</si>
  <si>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</si>
  <si>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</si>
  <si>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</si>
  <si>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</si>
  <si>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</si>
  <si>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</si>
  <si>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</si>
  <si>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</si>
  <si>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</si>
  <si>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</si>
  <si>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</si>
  <si>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</si>
  <si>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</si>
  <si>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</si>
  <si>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</si>
  <si>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</si>
  <si>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</si>
  <si>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</si>
  <si>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</si>
  <si>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</si>
  <si>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</si>
  <si>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</si>
  <si>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</si>
  <si>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</si>
  <si>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</si>
  <si>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</si>
  <si>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</si>
  <si>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</si>
  <si>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</si>
  <si>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</si>
  <si>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</si>
  <si>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</si>
  <si>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</si>
  <si>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</si>
  <si>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</si>
  <si>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</si>
  <si>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</si>
  <si>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</si>
  <si>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</si>
  <si>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</si>
  <si>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</si>
  <si>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</si>
  <si>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</si>
  <si>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</si>
  <si>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</si>
  <si>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</si>
  <si>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</si>
  <si>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</si>
  <si>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</si>
  <si>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</si>
  <si>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</si>
  <si>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</si>
  <si>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</si>
  <si>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</si>
  <si>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</si>
  <si>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</si>
  <si>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</si>
  <si>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</si>
  <si>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</si>
  <si>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</si>
  <si>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</si>
  <si>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</si>
  <si>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</si>
  <si>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</si>
  <si>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</si>
  <si>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</si>
  <si>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</si>
  <si>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</si>
  <si>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</si>
  <si>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</si>
  <si>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</si>
  <si>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</si>
  <si>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</si>
  <si>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</si>
  <si>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</si>
  <si>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</si>
  <si>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</si>
  <si>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</si>
  <si>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768+40</t>
  </si>
  <si>
    <t>768+50</t>
  </si>
  <si>
    <t>769+00</t>
  </si>
  <si>
    <t>769+50</t>
  </si>
  <si>
    <t>770+00</t>
  </si>
  <si>
    <t>770+31</t>
  </si>
  <si>
    <t>770+50</t>
  </si>
  <si>
    <t>771+00</t>
  </si>
  <si>
    <t>771+08</t>
  </si>
  <si>
    <t>783+17</t>
  </si>
  <si>
    <t>783+50</t>
  </si>
  <si>
    <t>784+00</t>
  </si>
  <si>
    <t>784+25</t>
  </si>
  <si>
    <t>784+50</t>
  </si>
  <si>
    <t>785+00</t>
  </si>
  <si>
    <t>785+50</t>
  </si>
  <si>
    <t>786+00</t>
  </si>
  <si>
    <t>786+50</t>
  </si>
  <si>
    <t>787+00</t>
  </si>
  <si>
    <t>787+50</t>
  </si>
  <si>
    <t>788+00</t>
  </si>
  <si>
    <t>788+50</t>
  </si>
  <si>
    <t>789+00</t>
  </si>
  <si>
    <t>789+20</t>
  </si>
  <si>
    <t>Division -- Exist-Triangle</t>
  </si>
  <si>
    <t xml:space="preserve">Topsoil </t>
  </si>
  <si>
    <t xml:space="preserve">Select </t>
  </si>
  <si>
    <t>Select</t>
  </si>
  <si>
    <t>Crushed</t>
  </si>
  <si>
    <t>Borrow</t>
  </si>
  <si>
    <t>Material</t>
  </si>
  <si>
    <t>Unusable</t>
  </si>
  <si>
    <t xml:space="preserve">Pavement 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</si>
  <si>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</si>
  <si>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</si>
  <si>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</si>
  <si>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</si>
  <si>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</si>
  <si>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</si>
  <si>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EBS in Fill</t>
  </si>
  <si>
    <t>Stage 5 -- Existing Triangle</t>
  </si>
  <si>
    <t>Note 9</t>
  </si>
  <si>
    <t>Mass</t>
  </si>
  <si>
    <t>Ordinate</t>
  </si>
  <si>
    <t>Stage 4 -- Existing Triangle</t>
  </si>
  <si>
    <t>Totals:</t>
  </si>
  <si>
    <t>Crushed Material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</si>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</sst>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wrapText="1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134D-4AE3-49A6-A618-D08E52799DC2}">
  <dimension ref="A1:AG4092"/>
  <sheetViews>
    <sheetView showGridLines="0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customWidth="1"/>
    <col min="13" max="13" width="9.7109375" style="14" customWidth="1"/>
    <col min="14" max="14" width="8.85546875" style="14" customWidth="1"/>
    <col min="15" max="15" width="6.7109375" style="14" customWidth="1"/>
    <col min="16" max="16" width="7.42578125" style="14" customWidth="1"/>
    <col min="17" max="17" width="10.140625" style="14" bestFit="1" customWidth="1"/>
    <col min="18" max="18" width="18.42578125" style="14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153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9"/>
      <c r="U2" s="88"/>
      <c r="V2" s="130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140</v>
      </c>
      <c r="F3" s="125"/>
      <c r="G3" s="97" t="s">
        <v>135</v>
      </c>
      <c r="H3" s="97" t="s">
        <v>136</v>
      </c>
      <c r="I3" s="95"/>
      <c r="J3" s="96"/>
      <c r="K3" s="97" t="s">
        <v>140</v>
      </c>
      <c r="L3" s="97"/>
      <c r="M3" s="97" t="s">
        <v>135</v>
      </c>
      <c r="N3" s="97" t="s">
        <v>136</v>
      </c>
      <c r="O3" s="98"/>
      <c r="P3" s="93"/>
      <c r="Q3" s="125" t="s">
        <v>67</v>
      </c>
      <c r="R3" s="125" t="s">
        <v>136</v>
      </c>
      <c r="S3" s="125" t="s">
        <v>144</v>
      </c>
      <c r="T3" s="180" t="s">
        <v>15</v>
      </c>
      <c r="U3" s="114" t="s">
        <v>151</v>
      </c>
      <c r="V3" s="130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141</v>
      </c>
      <c r="F4" s="125" t="s">
        <v>19</v>
      </c>
      <c r="G4" s="125" t="s">
        <v>137</v>
      </c>
      <c r="H4" s="125" t="s">
        <v>138</v>
      </c>
      <c r="I4" s="95" t="s">
        <v>22</v>
      </c>
      <c r="J4" s="93" t="s">
        <v>17</v>
      </c>
      <c r="K4" s="125" t="s">
        <v>141</v>
      </c>
      <c r="L4" s="125" t="s">
        <v>19</v>
      </c>
      <c r="M4" s="125" t="s">
        <v>137</v>
      </c>
      <c r="N4" s="125" t="s">
        <v>138</v>
      </c>
      <c r="O4" s="95" t="s">
        <v>22</v>
      </c>
      <c r="P4" s="93" t="s">
        <v>17</v>
      </c>
      <c r="Q4" s="125" t="s">
        <v>19</v>
      </c>
      <c r="R4" s="125" t="s">
        <v>155</v>
      </c>
      <c r="S4" s="125" t="s">
        <v>146</v>
      </c>
      <c r="T4" s="180" t="s">
        <v>23</v>
      </c>
      <c r="U4" s="115" t="s">
        <v>152</v>
      </c>
      <c r="V4" s="130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139</v>
      </c>
      <c r="F5" s="126"/>
      <c r="G5" s="125" t="s">
        <v>139</v>
      </c>
      <c r="H5" s="126"/>
      <c r="I5" s="103"/>
      <c r="J5" s="93"/>
      <c r="K5" s="125" t="s">
        <v>139</v>
      </c>
      <c r="L5" s="126"/>
      <c r="M5" s="125" t="s">
        <v>139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81" t="s">
        <v>150</v>
      </c>
      <c r="U6" s="116" t="s">
        <v>156</v>
      </c>
      <c r="V6" s="130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1" t="s">
        <v>109</v>
      </c>
      <c r="B7" s="132">
        <v>76840</v>
      </c>
      <c r="C7" s="132">
        <v>0</v>
      </c>
      <c r="D7" s="161">
        <v>52.576172000827299</v>
      </c>
      <c r="E7" s="162">
        <v>22</v>
      </c>
      <c r="F7" s="162">
        <v>5.0334009163943803</v>
      </c>
      <c r="G7" s="162">
        <v>0</v>
      </c>
      <c r="H7" s="162">
        <v>0</v>
      </c>
      <c r="I7" s="16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50">
        <v>0</v>
      </c>
      <c r="Q7" s="133">
        <v>0</v>
      </c>
      <c r="R7" s="133">
        <v>0</v>
      </c>
      <c r="S7" s="133">
        <v>0</v>
      </c>
      <c r="T7" s="134">
        <v>0</v>
      </c>
      <c r="U7" s="135">
        <v>0</v>
      </c>
      <c r="V7" s="11"/>
    </row>
    <row r="8" spans="1:33" ht="12.75" customHeight="1" x14ac:dyDescent="0.2">
      <c r="A8" s="136" t="s">
        <v>110</v>
      </c>
      <c r="B8" s="121">
        <v>76850</v>
      </c>
      <c r="C8" s="121">
        <f t="shared" ref="C8:C15" si="0">B8-B7</f>
        <v>10</v>
      </c>
      <c r="D8" s="164">
        <v>63.418620141710797</v>
      </c>
      <c r="E8" s="165">
        <v>22</v>
      </c>
      <c r="F8" s="165">
        <v>4.4743883583414599</v>
      </c>
      <c r="G8" s="165">
        <v>0</v>
      </c>
      <c r="H8" s="165">
        <v>0</v>
      </c>
      <c r="I8" s="166">
        <v>0</v>
      </c>
      <c r="J8" s="10">
        <f t="shared" ref="J8:J15" si="1">AVERAGE(D7:D8)*(C8)/27</f>
        <v>21.480517063432984</v>
      </c>
      <c r="K8" s="10">
        <f t="shared" ref="K8:K15" si="2">AVERAGE(E7:E8)*(C8)/27</f>
        <v>8.1481481481481488</v>
      </c>
      <c r="L8" s="10">
        <f t="shared" ref="L8:L15" si="3">AVERAGE(F7:F8)*(C8)/27</f>
        <v>1.7607017175436741</v>
      </c>
      <c r="M8" s="10">
        <f t="shared" ref="M8:M15" si="4">AVERAGE(G7:G8)*(C8)/27</f>
        <v>0</v>
      </c>
      <c r="N8" s="10">
        <f t="shared" ref="N8:N15" si="5">AVERAGE(H7:H8)*(C8)/27</f>
        <v>0</v>
      </c>
      <c r="O8" s="10">
        <f t="shared" ref="O8:O15" si="6">AVERAGE(I7:I8)*(C8)/27</f>
        <v>0</v>
      </c>
      <c r="P8" s="151">
        <f>J8*P5+P7</f>
        <v>21.480517063432984</v>
      </c>
      <c r="Q8" s="10">
        <f t="shared" ref="Q8:Q15" si="7">(L8-(N8*$S$5)-(O8*$T$5))*$Q$5+Q7</f>
        <v>2.2008771469295927</v>
      </c>
      <c r="R8" s="10">
        <f>M8*R5+R7</f>
        <v>0</v>
      </c>
      <c r="S8" s="10">
        <f>N8*S5+S7</f>
        <v>0</v>
      </c>
      <c r="T8" s="11">
        <f>O8*T5+T7</f>
        <v>0</v>
      </c>
      <c r="U8" s="137">
        <f t="shared" ref="U8:U15" si="8">(J8-K8+N8-(L8-(O8*$T$5))*$Q$5+U7)</f>
        <v>11.131491768355243</v>
      </c>
      <c r="V8" s="11"/>
    </row>
    <row r="9" spans="1:33" ht="12.75" customHeight="1" x14ac:dyDescent="0.2">
      <c r="A9" s="136" t="s">
        <v>111</v>
      </c>
      <c r="B9" s="121">
        <v>76900</v>
      </c>
      <c r="C9" s="121">
        <f t="shared" si="0"/>
        <v>50</v>
      </c>
      <c r="D9" s="164">
        <v>98.607651131649604</v>
      </c>
      <c r="E9" s="165">
        <v>22</v>
      </c>
      <c r="F9" s="165">
        <v>6.0822044502547197</v>
      </c>
      <c r="G9" s="165">
        <v>0</v>
      </c>
      <c r="H9" s="165">
        <v>0</v>
      </c>
      <c r="I9" s="166">
        <v>0</v>
      </c>
      <c r="J9" s="10">
        <f t="shared" si="1"/>
        <v>150.02432525311147</v>
      </c>
      <c r="K9" s="10">
        <f t="shared" si="2"/>
        <v>40.74074074074074</v>
      </c>
      <c r="L9" s="10">
        <f t="shared" si="3"/>
        <v>9.7746229709223869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51">
        <f>J9*P5+P8</f>
        <v>171.50484231654445</v>
      </c>
      <c r="Q9" s="10">
        <f t="shared" si="7"/>
        <v>14.419155860582576</v>
      </c>
      <c r="R9" s="10">
        <f>M9*R5+R8</f>
        <v>0</v>
      </c>
      <c r="S9" s="10">
        <f>N9*S5+S8</f>
        <v>0</v>
      </c>
      <c r="T9" s="11">
        <f>O9*T5+T8</f>
        <v>0</v>
      </c>
      <c r="U9" s="137">
        <f t="shared" si="8"/>
        <v>108.19679756707301</v>
      </c>
      <c r="V9" s="11"/>
    </row>
    <row r="10" spans="1:33" ht="12.75" customHeight="1" thickBot="1" x14ac:dyDescent="0.25">
      <c r="A10" s="136" t="s">
        <v>112</v>
      </c>
      <c r="B10" s="122">
        <v>76950</v>
      </c>
      <c r="C10" s="122">
        <f t="shared" si="0"/>
        <v>50</v>
      </c>
      <c r="D10" s="167">
        <v>108.391501099614</v>
      </c>
      <c r="E10" s="168">
        <v>22</v>
      </c>
      <c r="F10" s="168">
        <v>7.6260274094620399</v>
      </c>
      <c r="G10" s="168">
        <v>0</v>
      </c>
      <c r="H10" s="168">
        <v>0</v>
      </c>
      <c r="I10" s="169">
        <v>0</v>
      </c>
      <c r="J10" s="11">
        <f t="shared" si="1"/>
        <v>191.66588169561444</v>
      </c>
      <c r="K10" s="11">
        <f t="shared" si="2"/>
        <v>40.74074074074074</v>
      </c>
      <c r="L10" s="11">
        <f t="shared" si="3"/>
        <v>12.692807277515518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52">
        <f>J10*P5+P9</f>
        <v>363.17072401215887</v>
      </c>
      <c r="Q10" s="10">
        <f t="shared" si="7"/>
        <v>30.285164957476972</v>
      </c>
      <c r="R10" s="11">
        <f>M10*R5+R9</f>
        <v>0</v>
      </c>
      <c r="S10" s="11">
        <f>N10*S5+S9</f>
        <v>0</v>
      </c>
      <c r="T10" s="11">
        <f>O10*T5+T9</f>
        <v>0</v>
      </c>
      <c r="U10" s="137">
        <f t="shared" si="8"/>
        <v>243.25592942505233</v>
      </c>
      <c r="V10" s="11"/>
    </row>
    <row r="11" spans="1:33" ht="12.75" customHeight="1" thickBot="1" x14ac:dyDescent="0.25">
      <c r="A11" s="136" t="s">
        <v>113</v>
      </c>
      <c r="B11" s="122">
        <v>77000</v>
      </c>
      <c r="C11" s="122">
        <f t="shared" si="0"/>
        <v>50</v>
      </c>
      <c r="D11" s="167">
        <v>119.385911163336</v>
      </c>
      <c r="E11" s="168">
        <v>22</v>
      </c>
      <c r="F11" s="168">
        <v>14.917223165653899</v>
      </c>
      <c r="G11" s="168">
        <v>0</v>
      </c>
      <c r="H11" s="168">
        <v>0</v>
      </c>
      <c r="I11" s="169">
        <v>0</v>
      </c>
      <c r="J11" s="11">
        <f t="shared" si="1"/>
        <v>210.90501135458337</v>
      </c>
      <c r="K11" s="11">
        <f t="shared" si="2"/>
        <v>40.74074074074074</v>
      </c>
      <c r="L11" s="11">
        <f t="shared" si="3"/>
        <v>20.87338016214439</v>
      </c>
      <c r="M11" s="10">
        <f t="shared" si="4"/>
        <v>0</v>
      </c>
      <c r="N11" s="11">
        <f t="shared" si="5"/>
        <v>0</v>
      </c>
      <c r="O11" s="11">
        <f t="shared" si="6"/>
        <v>0</v>
      </c>
      <c r="P11" s="152">
        <f>J11*P5+P10</f>
        <v>574.07573536674226</v>
      </c>
      <c r="Q11" s="10">
        <f t="shared" si="7"/>
        <v>56.376890160157458</v>
      </c>
      <c r="R11" s="11">
        <f>M11*R5+R10</f>
        <v>0</v>
      </c>
      <c r="S11" s="11">
        <f>N11*S5+S10</f>
        <v>0</v>
      </c>
      <c r="T11" s="11">
        <f>O11*T5+T10</f>
        <v>0</v>
      </c>
      <c r="U11" s="137">
        <f t="shared" si="8"/>
        <v>387.32847483621447</v>
      </c>
      <c r="V11" s="11"/>
      <c r="W11" s="17" t="s">
        <v>36</v>
      </c>
      <c r="X11" s="18"/>
      <c r="Y11" s="19"/>
    </row>
    <row r="12" spans="1:33" ht="12.75" customHeight="1" x14ac:dyDescent="0.2">
      <c r="A12" s="131" t="s">
        <v>114</v>
      </c>
      <c r="B12" s="154">
        <v>77031</v>
      </c>
      <c r="C12" s="154">
        <f t="shared" si="0"/>
        <v>31</v>
      </c>
      <c r="D12" s="170">
        <v>126.35669835181599</v>
      </c>
      <c r="E12" s="171">
        <v>22</v>
      </c>
      <c r="F12" s="171">
        <v>18.8375764034536</v>
      </c>
      <c r="G12" s="162">
        <v>0</v>
      </c>
      <c r="H12" s="171">
        <v>0</v>
      </c>
      <c r="I12" s="172">
        <v>0</v>
      </c>
      <c r="J12" s="134">
        <f t="shared" si="1"/>
        <v>141.07446101795762</v>
      </c>
      <c r="K12" s="134">
        <f t="shared" si="2"/>
        <v>25.25925925925926</v>
      </c>
      <c r="L12" s="134">
        <f t="shared" si="3"/>
        <v>19.37775530819134</v>
      </c>
      <c r="M12" s="133">
        <f t="shared" si="4"/>
        <v>0</v>
      </c>
      <c r="N12" s="134">
        <f t="shared" si="5"/>
        <v>0</v>
      </c>
      <c r="O12" s="134">
        <f t="shared" si="6"/>
        <v>0</v>
      </c>
      <c r="P12" s="157">
        <f>J12*P5+P11</f>
        <v>715.15019638469994</v>
      </c>
      <c r="Q12" s="133">
        <f t="shared" si="7"/>
        <v>80.599084295396636</v>
      </c>
      <c r="R12" s="134">
        <f>M12*R5+R11</f>
        <v>0</v>
      </c>
      <c r="S12" s="134">
        <f>N12*S5+S11</f>
        <v>0</v>
      </c>
      <c r="T12" s="134">
        <f>O12*T5+T11</f>
        <v>0</v>
      </c>
      <c r="U12" s="135">
        <f t="shared" si="8"/>
        <v>478.92148245967365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6" t="s">
        <v>115</v>
      </c>
      <c r="B13" s="122">
        <v>77050</v>
      </c>
      <c r="C13" s="122">
        <f t="shared" si="0"/>
        <v>19</v>
      </c>
      <c r="D13" s="167">
        <v>131.032172041791</v>
      </c>
      <c r="E13" s="168">
        <v>22</v>
      </c>
      <c r="F13" s="173">
        <v>24.814401925285001</v>
      </c>
      <c r="G13" s="168">
        <v>0</v>
      </c>
      <c r="H13" s="168">
        <v>0</v>
      </c>
      <c r="I13" s="169">
        <v>0</v>
      </c>
      <c r="J13" s="11">
        <f t="shared" si="1"/>
        <v>90.562750694046912</v>
      </c>
      <c r="K13" s="11">
        <f t="shared" si="2"/>
        <v>15.481481481481481</v>
      </c>
      <c r="L13" s="11">
        <f t="shared" si="3"/>
        <v>15.359029411963581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52">
        <f>J13*P5+P12</f>
        <v>805.71294707874688</v>
      </c>
      <c r="Q13" s="10">
        <f t="shared" si="7"/>
        <v>99.797871060351113</v>
      </c>
      <c r="R13" s="11">
        <f>M13*R5+R12</f>
        <v>0</v>
      </c>
      <c r="S13" s="11">
        <f>N13*S5+S12</f>
        <v>0</v>
      </c>
      <c r="T13" s="11">
        <f>O13*T5+T12</f>
        <v>0</v>
      </c>
      <c r="U13" s="137">
        <f t="shared" si="8"/>
        <v>534.80396490728458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6" t="s">
        <v>116</v>
      </c>
      <c r="B14" s="122">
        <v>77100</v>
      </c>
      <c r="C14" s="122">
        <f t="shared" si="0"/>
        <v>50</v>
      </c>
      <c r="D14" s="167">
        <v>88.987102932474002</v>
      </c>
      <c r="E14" s="168">
        <v>22</v>
      </c>
      <c r="F14" s="173">
        <v>0.25040046304820901</v>
      </c>
      <c r="G14" s="168">
        <v>0</v>
      </c>
      <c r="H14" s="168">
        <v>0</v>
      </c>
      <c r="I14" s="169">
        <v>0</v>
      </c>
      <c r="J14" s="11">
        <f t="shared" si="1"/>
        <v>203.72155090209722</v>
      </c>
      <c r="K14" s="11">
        <f t="shared" si="2"/>
        <v>40.74074074074074</v>
      </c>
      <c r="L14" s="11">
        <f t="shared" si="3"/>
        <v>23.208150359567785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52">
        <f>J14*P5+P13</f>
        <v>1009.4344979808441</v>
      </c>
      <c r="Q14" s="10">
        <f t="shared" si="7"/>
        <v>128.80805900981085</v>
      </c>
      <c r="R14" s="11">
        <f>M14*R5+R13</f>
        <v>0</v>
      </c>
      <c r="S14" s="11">
        <f>N14*S5+S13</f>
        <v>0</v>
      </c>
      <c r="T14" s="11">
        <f>O14*T5+T13</f>
        <v>0</v>
      </c>
      <c r="U14" s="137">
        <f t="shared" si="8"/>
        <v>668.77458711918132</v>
      </c>
      <c r="V14" s="11"/>
      <c r="W14" s="21" t="s">
        <v>41</v>
      </c>
      <c r="X14" s="22" t="s">
        <v>42</v>
      </c>
      <c r="Y14" s="22"/>
    </row>
    <row r="15" spans="1:33" ht="12.75" customHeight="1" thickBot="1" x14ac:dyDescent="0.25">
      <c r="A15" s="139" t="s">
        <v>117</v>
      </c>
      <c r="B15" s="140">
        <v>77108</v>
      </c>
      <c r="C15" s="140">
        <f t="shared" si="0"/>
        <v>8</v>
      </c>
      <c r="D15" s="174">
        <v>75.546680821783596</v>
      </c>
      <c r="E15" s="175">
        <v>22</v>
      </c>
      <c r="F15" s="176">
        <v>0.13374837917399399</v>
      </c>
      <c r="G15" s="177">
        <v>0</v>
      </c>
      <c r="H15" s="175">
        <v>0</v>
      </c>
      <c r="I15" s="178">
        <v>0</v>
      </c>
      <c r="J15" s="143">
        <f t="shared" si="1"/>
        <v>24.375375371001127</v>
      </c>
      <c r="K15" s="143">
        <f t="shared" si="2"/>
        <v>6.5185185185185182</v>
      </c>
      <c r="L15" s="143">
        <f t="shared" si="3"/>
        <v>5.691093958847452E-2</v>
      </c>
      <c r="M15" s="144">
        <f t="shared" si="4"/>
        <v>0</v>
      </c>
      <c r="N15" s="143">
        <f t="shared" si="5"/>
        <v>0</v>
      </c>
      <c r="O15" s="143">
        <f t="shared" si="6"/>
        <v>0</v>
      </c>
      <c r="P15" s="153">
        <f>J15*P5+P14</f>
        <v>1033.8098733518452</v>
      </c>
      <c r="Q15" s="144">
        <f t="shared" si="7"/>
        <v>128.87919768429643</v>
      </c>
      <c r="R15" s="143">
        <f>M15*R5+R14</f>
        <v>0</v>
      </c>
      <c r="S15" s="143">
        <f>N15*S5+S14</f>
        <v>0</v>
      </c>
      <c r="T15" s="143">
        <f>O15*T5+T14</f>
        <v>0</v>
      </c>
      <c r="U15" s="145">
        <f t="shared" si="8"/>
        <v>686.56030529717839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x14ac:dyDescent="0.2">
      <c r="A16" s="12"/>
      <c r="B16" s="123"/>
      <c r="C16" s="123"/>
      <c r="D16" s="123"/>
      <c r="E16" s="123"/>
      <c r="F16" s="124"/>
      <c r="G16" s="121"/>
      <c r="H16" s="123"/>
      <c r="I16" s="123"/>
      <c r="J16" s="13"/>
      <c r="K16" s="13"/>
      <c r="L16" s="13"/>
      <c r="M16" s="10"/>
      <c r="N16" s="13"/>
      <c r="O16" s="13"/>
      <c r="P16" s="13"/>
      <c r="Q16" s="10"/>
      <c r="R16" s="13"/>
      <c r="S16" s="13"/>
      <c r="U16" s="11"/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"/>
      <c r="B17" s="123"/>
      <c r="C17" s="123"/>
      <c r="D17" s="123"/>
      <c r="E17" s="123"/>
      <c r="F17" s="124"/>
      <c r="G17" s="122"/>
      <c r="H17" s="123" t="s">
        <v>154</v>
      </c>
      <c r="I17" s="123"/>
      <c r="J17" s="13">
        <f>SUM(J7:J16)</f>
        <v>1033.8098733518452</v>
      </c>
      <c r="K17" s="13">
        <f t="shared" ref="K17:O17" si="9">SUM(K7:K16)</f>
        <v>218.37037037037032</v>
      </c>
      <c r="L17" s="13">
        <f t="shared" si="9"/>
        <v>103.10335814743715</v>
      </c>
      <c r="M17" s="13">
        <f t="shared" si="9"/>
        <v>0</v>
      </c>
      <c r="N17" s="13">
        <f t="shared" si="9"/>
        <v>0</v>
      </c>
      <c r="O17" s="13">
        <f t="shared" si="9"/>
        <v>0</v>
      </c>
      <c r="P17" s="13"/>
      <c r="Q17" s="10"/>
      <c r="R17" s="13"/>
      <c r="S17" s="13"/>
      <c r="U17" s="11"/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2"/>
      <c r="B18" s="123"/>
      <c r="C18" s="123"/>
      <c r="D18" s="123"/>
      <c r="E18" s="123"/>
      <c r="F18" s="124"/>
      <c r="G18" s="123"/>
      <c r="H18" s="123"/>
      <c r="I18" s="123"/>
      <c r="J18" s="13"/>
      <c r="K18" s="13"/>
      <c r="L18" s="13"/>
      <c r="M18" s="10"/>
      <c r="N18" s="13"/>
      <c r="O18" s="13"/>
      <c r="P18" s="13"/>
      <c r="Q18" s="10"/>
      <c r="R18" s="13"/>
      <c r="S18" s="13"/>
      <c r="U18" s="11"/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2"/>
      <c r="B19" s="123"/>
      <c r="C19" s="123"/>
      <c r="D19" s="123"/>
      <c r="E19" s="123"/>
      <c r="F19" s="124"/>
      <c r="G19" s="121"/>
      <c r="H19" s="123"/>
      <c r="I19" s="123"/>
      <c r="J19" s="13"/>
      <c r="K19" s="13"/>
      <c r="L19" s="13"/>
      <c r="M19" s="10"/>
      <c r="N19" s="13"/>
      <c r="O19" s="13"/>
      <c r="P19" s="13"/>
      <c r="Q19" s="10"/>
      <c r="R19" s="13"/>
      <c r="S19" s="13"/>
      <c r="U19" s="11"/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2"/>
      <c r="B20" s="123"/>
      <c r="C20" s="123"/>
      <c r="D20" s="123"/>
      <c r="E20" s="123"/>
      <c r="F20" s="124"/>
      <c r="G20" s="122"/>
      <c r="H20" s="123"/>
      <c r="I20" s="123"/>
      <c r="J20" s="13"/>
      <c r="K20" s="13"/>
      <c r="L20" s="13"/>
      <c r="M20" s="10"/>
      <c r="N20" s="13"/>
      <c r="O20" s="13"/>
      <c r="P20" s="13"/>
      <c r="Q20" s="10"/>
      <c r="R20" s="13"/>
      <c r="S20" s="13"/>
      <c r="U20" s="11"/>
      <c r="V20" s="11"/>
      <c r="W20" s="23" t="s">
        <v>54</v>
      </c>
      <c r="X20" s="24" t="s">
        <v>106</v>
      </c>
      <c r="Y20" s="24" t="s">
        <v>58</v>
      </c>
    </row>
    <row r="21" spans="1:25" ht="12.75" customHeight="1" x14ac:dyDescent="0.2">
      <c r="A21" s="12"/>
      <c r="B21" s="123"/>
      <c r="C21" s="123"/>
      <c r="D21" s="123"/>
      <c r="E21" s="123"/>
      <c r="F21" s="124"/>
      <c r="G21" s="123"/>
      <c r="H21" s="123"/>
      <c r="I21" s="123"/>
      <c r="J21" s="13"/>
      <c r="K21" s="13"/>
      <c r="L21" s="13"/>
      <c r="M21" s="10"/>
      <c r="N21" s="13"/>
      <c r="O21" s="13"/>
      <c r="P21" s="13"/>
      <c r="Q21" s="10"/>
      <c r="R21" s="13"/>
      <c r="S21" s="13"/>
      <c r="U21" s="11"/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3"/>
      <c r="C22" s="123"/>
      <c r="D22" s="123"/>
      <c r="E22" s="123"/>
      <c r="F22" s="124"/>
      <c r="G22" s="121"/>
      <c r="H22" s="123"/>
      <c r="I22" s="123"/>
      <c r="J22" s="13"/>
      <c r="K22" s="13"/>
      <c r="L22" s="13"/>
      <c r="M22" s="10"/>
      <c r="N22" s="13"/>
      <c r="O22" s="13"/>
      <c r="P22" s="13"/>
      <c r="Q22" s="10"/>
      <c r="R22" s="13"/>
      <c r="S22" s="13"/>
      <c r="U22" s="11"/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3"/>
      <c r="C23" s="123"/>
      <c r="D23" s="123"/>
      <c r="E23" s="123"/>
      <c r="F23" s="124"/>
      <c r="G23" s="122"/>
      <c r="H23" s="123"/>
      <c r="I23" s="123"/>
      <c r="J23" s="13"/>
      <c r="K23" s="13"/>
      <c r="L23" s="13"/>
      <c r="M23" s="10"/>
      <c r="N23" s="13"/>
      <c r="O23" s="13"/>
      <c r="P23" s="13"/>
      <c r="Q23" s="10"/>
      <c r="R23" s="13"/>
      <c r="S23" s="13"/>
      <c r="U23" s="11"/>
      <c r="V23" s="11"/>
      <c r="W23" s="16"/>
      <c r="X23" s="16"/>
      <c r="Y23" s="16"/>
    </row>
    <row r="24" spans="1:25" ht="12.75" customHeight="1" x14ac:dyDescent="0.2">
      <c r="A24" s="12"/>
      <c r="B24" s="123"/>
      <c r="C24" s="123"/>
      <c r="D24" s="123"/>
      <c r="E24" s="123"/>
      <c r="F24" s="124"/>
      <c r="G24" s="123"/>
      <c r="H24" s="123"/>
      <c r="I24" s="123"/>
      <c r="J24" s="13"/>
      <c r="K24" s="13"/>
      <c r="L24" s="13"/>
      <c r="M24" s="10"/>
      <c r="N24" s="13"/>
      <c r="O24" s="13"/>
      <c r="P24" s="13"/>
      <c r="Q24" s="10"/>
      <c r="R24" s="13"/>
      <c r="S24" s="13"/>
      <c r="U24" s="11"/>
      <c r="V24" s="11"/>
      <c r="W24" s="16"/>
      <c r="X24" s="16"/>
      <c r="Y24" s="16"/>
    </row>
    <row r="25" spans="1:25" ht="12.75" customHeight="1" x14ac:dyDescent="0.2">
      <c r="A25" s="12"/>
      <c r="B25" s="123"/>
      <c r="C25" s="123"/>
      <c r="D25" s="123"/>
      <c r="E25" s="123"/>
      <c r="F25" s="123"/>
      <c r="G25" s="121"/>
      <c r="H25" s="123"/>
      <c r="I25" s="123"/>
      <c r="J25" s="13"/>
      <c r="K25" s="13"/>
      <c r="L25" s="13"/>
      <c r="M25" s="10"/>
      <c r="N25" s="13"/>
      <c r="O25" s="13"/>
      <c r="P25" s="13"/>
      <c r="Q25" s="10"/>
      <c r="R25" s="13"/>
      <c r="S25" s="13"/>
      <c r="U25" s="11"/>
      <c r="V25" s="11"/>
      <c r="W25" s="16"/>
      <c r="X25" s="16"/>
      <c r="Y25" s="16"/>
    </row>
    <row r="26" spans="1:25" ht="12.75" customHeight="1" x14ac:dyDescent="0.2">
      <c r="A26" s="12"/>
      <c r="B26" s="123"/>
      <c r="C26" s="123"/>
      <c r="D26" s="123"/>
      <c r="E26" s="123"/>
      <c r="F26" s="123"/>
      <c r="G26" s="122"/>
      <c r="H26" s="123"/>
      <c r="I26" s="123"/>
      <c r="J26" s="13"/>
      <c r="K26" s="13"/>
      <c r="L26" s="13"/>
      <c r="M26" s="10"/>
      <c r="N26" s="13"/>
      <c r="O26" s="13"/>
      <c r="P26" s="13"/>
      <c r="Q26" s="10"/>
      <c r="R26" s="13"/>
      <c r="S26" s="13"/>
      <c r="U26" s="11"/>
      <c r="V26" s="11"/>
      <c r="W26" s="16"/>
      <c r="X26" s="16"/>
      <c r="Y26" s="16"/>
    </row>
    <row r="27" spans="1:25" ht="12.75" customHeight="1" x14ac:dyDescent="0.2">
      <c r="A27" s="12"/>
      <c r="B27" s="123"/>
      <c r="C27" s="123"/>
      <c r="D27" s="123"/>
      <c r="E27" s="123"/>
      <c r="F27" s="123"/>
      <c r="G27" s="123"/>
      <c r="H27" s="123"/>
      <c r="I27" s="123"/>
      <c r="J27" s="13"/>
      <c r="K27" s="13"/>
      <c r="L27" s="13"/>
      <c r="M27" s="10"/>
      <c r="N27" s="13"/>
      <c r="O27" s="13"/>
      <c r="P27" s="13"/>
      <c r="Q27" s="10"/>
      <c r="R27" s="13"/>
      <c r="S27" s="13"/>
      <c r="U27" s="11"/>
      <c r="V27" s="11"/>
      <c r="W27" s="16"/>
      <c r="X27" s="16"/>
      <c r="Y27" s="16"/>
    </row>
    <row r="28" spans="1:25" ht="12.75" customHeight="1" x14ac:dyDescent="0.2">
      <c r="A28" s="12"/>
      <c r="B28" s="123"/>
      <c r="C28" s="123"/>
      <c r="D28" s="123"/>
      <c r="E28" s="123"/>
      <c r="F28" s="123"/>
      <c r="G28" s="121"/>
      <c r="H28" s="123"/>
      <c r="I28" s="123"/>
      <c r="J28" s="13"/>
      <c r="K28" s="13"/>
      <c r="L28" s="13"/>
      <c r="M28" s="10"/>
      <c r="N28" s="13"/>
      <c r="O28" s="13"/>
      <c r="P28" s="13"/>
      <c r="Q28" s="10"/>
      <c r="R28" s="13"/>
      <c r="S28" s="13"/>
      <c r="U28" s="11"/>
      <c r="V28" s="11"/>
      <c r="W28" s="16"/>
      <c r="X28" s="16"/>
      <c r="Y28" s="16"/>
    </row>
    <row r="29" spans="1:25" ht="12.75" customHeight="1" x14ac:dyDescent="0.2">
      <c r="A29" s="12"/>
      <c r="B29" s="123"/>
      <c r="C29" s="123"/>
      <c r="D29" s="123"/>
      <c r="E29" s="123"/>
      <c r="F29" s="123"/>
      <c r="G29" s="122"/>
      <c r="H29" s="123"/>
      <c r="I29" s="123"/>
      <c r="J29" s="13"/>
      <c r="K29" s="13"/>
      <c r="L29" s="13"/>
      <c r="M29" s="10"/>
      <c r="N29" s="13"/>
      <c r="O29" s="13"/>
      <c r="P29" s="13"/>
      <c r="Q29" s="10"/>
      <c r="R29" s="13"/>
      <c r="S29" s="13"/>
      <c r="U29" s="11"/>
      <c r="V29" s="11"/>
    </row>
    <row r="30" spans="1:25" ht="12.75" customHeight="1" x14ac:dyDescent="0.2">
      <c r="A30" s="12"/>
      <c r="B30" s="123"/>
      <c r="C30" s="123"/>
      <c r="D30" s="123"/>
      <c r="E30" s="129"/>
      <c r="F30" s="123"/>
      <c r="G30" s="123"/>
      <c r="H30" s="123"/>
      <c r="I30" s="123"/>
      <c r="J30" s="13"/>
      <c r="K30" s="13"/>
      <c r="L30" s="13"/>
      <c r="M30" s="10"/>
      <c r="N30" s="13"/>
      <c r="O30" s="13"/>
      <c r="P30" s="13"/>
      <c r="Q30" s="10"/>
      <c r="R30" s="13"/>
      <c r="S30" s="13"/>
      <c r="U30" s="11"/>
      <c r="V30" s="11"/>
    </row>
    <row r="31" spans="1:25" ht="12.75" customHeight="1" x14ac:dyDescent="0.2">
      <c r="A31" s="12"/>
      <c r="B31" s="123"/>
      <c r="C31" s="123"/>
      <c r="D31" s="123"/>
      <c r="E31" s="123"/>
      <c r="F31" s="123"/>
      <c r="G31" s="121"/>
      <c r="H31" s="123"/>
      <c r="I31" s="123"/>
      <c r="J31" s="13"/>
      <c r="K31" s="13"/>
      <c r="L31" s="13"/>
      <c r="M31" s="10"/>
      <c r="N31" s="13"/>
      <c r="O31" s="13"/>
      <c r="P31" s="13"/>
      <c r="Q31" s="10"/>
      <c r="R31" s="13"/>
      <c r="S31" s="13"/>
      <c r="U31" s="11"/>
      <c r="V31" s="11"/>
    </row>
    <row r="32" spans="1:25" ht="12.75" customHeight="1" x14ac:dyDescent="0.2">
      <c r="A32" s="12"/>
      <c r="B32" s="123"/>
      <c r="C32" s="123"/>
      <c r="D32" s="123"/>
      <c r="E32" s="123"/>
      <c r="F32" s="123"/>
      <c r="G32" s="123"/>
      <c r="H32" s="123"/>
      <c r="I32" s="12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ht="12.75" customHeight="1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CD2E-2689-4F67-B627-23CB693CC902}">
  <dimension ref="A1:AG4074"/>
  <sheetViews>
    <sheetView showGridLines="0" tabSelected="1" workbookViewId="0">
      <selection activeCell="W10" sqref="W10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149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9"/>
      <c r="U2" s="88"/>
      <c r="V2" s="130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140</v>
      </c>
      <c r="F3" s="125"/>
      <c r="G3" s="97" t="s">
        <v>135</v>
      </c>
      <c r="H3" s="97" t="s">
        <v>136</v>
      </c>
      <c r="I3" s="95"/>
      <c r="J3" s="96"/>
      <c r="K3" s="97" t="s">
        <v>140</v>
      </c>
      <c r="L3" s="97"/>
      <c r="M3" s="97" t="s">
        <v>135</v>
      </c>
      <c r="N3" s="97" t="s">
        <v>136</v>
      </c>
      <c r="O3" s="98"/>
      <c r="P3" s="93"/>
      <c r="Q3" s="125" t="s">
        <v>67</v>
      </c>
      <c r="R3" s="125" t="s">
        <v>136</v>
      </c>
      <c r="S3" s="125" t="s">
        <v>144</v>
      </c>
      <c r="T3" s="180" t="s">
        <v>15</v>
      </c>
      <c r="U3" s="114" t="s">
        <v>151</v>
      </c>
      <c r="V3" s="130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141</v>
      </c>
      <c r="F4" s="125" t="s">
        <v>19</v>
      </c>
      <c r="G4" s="125" t="s">
        <v>137</v>
      </c>
      <c r="H4" s="125" t="s">
        <v>138</v>
      </c>
      <c r="I4" s="95" t="s">
        <v>22</v>
      </c>
      <c r="J4" s="93" t="s">
        <v>17</v>
      </c>
      <c r="K4" s="125" t="s">
        <v>141</v>
      </c>
      <c r="L4" s="125" t="s">
        <v>19</v>
      </c>
      <c r="M4" s="125" t="s">
        <v>137</v>
      </c>
      <c r="N4" s="125" t="s">
        <v>138</v>
      </c>
      <c r="O4" s="95" t="s">
        <v>22</v>
      </c>
      <c r="P4" s="93" t="s">
        <v>17</v>
      </c>
      <c r="Q4" s="125" t="s">
        <v>19</v>
      </c>
      <c r="R4" s="125" t="s">
        <v>145</v>
      </c>
      <c r="S4" s="125" t="s">
        <v>146</v>
      </c>
      <c r="T4" s="180" t="s">
        <v>23</v>
      </c>
      <c r="U4" s="115" t="s">
        <v>152</v>
      </c>
      <c r="V4" s="130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139</v>
      </c>
      <c r="F5" s="126"/>
      <c r="G5" s="125" t="s">
        <v>139</v>
      </c>
      <c r="H5" s="126"/>
      <c r="I5" s="103"/>
      <c r="J5" s="93"/>
      <c r="K5" s="125" t="s">
        <v>139</v>
      </c>
      <c r="L5" s="126"/>
      <c r="M5" s="125" t="s">
        <v>139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81" t="s">
        <v>150</v>
      </c>
      <c r="U6" s="116" t="s">
        <v>156</v>
      </c>
      <c r="V6" s="130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1" t="s">
        <v>125</v>
      </c>
      <c r="B7" s="158">
        <v>78600</v>
      </c>
      <c r="C7" s="8">
        <v>0</v>
      </c>
      <c r="D7" s="155">
        <v>13.7927519496043</v>
      </c>
      <c r="E7" s="154">
        <v>28</v>
      </c>
      <c r="F7" s="159">
        <v>0.334598747349446</v>
      </c>
      <c r="G7" s="154">
        <v>0</v>
      </c>
      <c r="H7" s="154">
        <v>0</v>
      </c>
      <c r="I7" s="156">
        <v>0</v>
      </c>
      <c r="J7" s="134">
        <f>AVERAGE(D7:D7)*(C7)/27</f>
        <v>0</v>
      </c>
      <c r="K7" s="134">
        <f>AVERAGE(E7:E7)*(C7)/27</f>
        <v>0</v>
      </c>
      <c r="L7" s="134">
        <f>AVERAGE(F7:F7)*(C7)/27</f>
        <v>0</v>
      </c>
      <c r="M7" s="133">
        <f>AVERAGE(G7:G7)*(C7)/27</f>
        <v>0</v>
      </c>
      <c r="N7" s="134">
        <f>AVERAGE(H7:H7)*(C7)/27</f>
        <v>0</v>
      </c>
      <c r="O7" s="134">
        <f>AVERAGE(I7:I7)*(C7)/27</f>
        <v>0</v>
      </c>
      <c r="P7" s="157">
        <f>J7*P5</f>
        <v>0</v>
      </c>
      <c r="Q7" s="133">
        <f>(L7-(N7*$S$5)-(O7*$T$5))*$Q$5</f>
        <v>0</v>
      </c>
      <c r="R7" s="134">
        <f>M7*R5</f>
        <v>0</v>
      </c>
      <c r="S7" s="134">
        <f>N7*S5</f>
        <v>0</v>
      </c>
      <c r="T7" s="134">
        <f>O7*T5</f>
        <v>0</v>
      </c>
      <c r="U7" s="135">
        <f>(J7-K7+N7-(L7-(O7*$T$5))*$Q$5)</f>
        <v>0</v>
      </c>
      <c r="V7" s="11"/>
    </row>
    <row r="8" spans="1:33" ht="12.75" customHeight="1" x14ac:dyDescent="0.2">
      <c r="A8" s="136" t="s">
        <v>126</v>
      </c>
      <c r="B8" s="8">
        <v>78650</v>
      </c>
      <c r="C8" s="8">
        <f t="shared" ref="C8:C10" si="0">B8-B7</f>
        <v>50</v>
      </c>
      <c r="D8" s="146">
        <v>201.869586393053</v>
      </c>
      <c r="E8" s="122">
        <v>28</v>
      </c>
      <c r="F8" s="138">
        <v>0.19898794794244201</v>
      </c>
      <c r="G8" s="122">
        <v>0</v>
      </c>
      <c r="H8" s="122">
        <v>0</v>
      </c>
      <c r="I8" s="147">
        <v>0</v>
      </c>
      <c r="J8" s="11">
        <f t="shared" ref="J8:J13" si="1">AVERAGE(D7:D8)*(C8)/27</f>
        <v>199.6873503172753</v>
      </c>
      <c r="K8" s="11">
        <f>AVERAGE(E5:E8)*(C8)/27</f>
        <v>51.851851851851855</v>
      </c>
      <c r="L8" s="11">
        <f t="shared" ref="L8:L13" si="2">AVERAGE(F7:F8)*(C8)/27</f>
        <v>0.49406175489989623</v>
      </c>
      <c r="M8" s="10">
        <f>AVERAGE(G5:G8)*(C8)/27</f>
        <v>0</v>
      </c>
      <c r="N8" s="11">
        <f>AVERAGE(H5:H8)*(C8)/27</f>
        <v>0</v>
      </c>
      <c r="O8" s="11">
        <f>AVERAGE(I5:I8)*(C8)/27</f>
        <v>0</v>
      </c>
      <c r="P8" s="152">
        <f>J8*P5+P7</f>
        <v>199.6873503172753</v>
      </c>
      <c r="Q8" s="10">
        <f>(L8-(N8*$S$5)-(O8*$T$5))*$Q$5+Q5</f>
        <v>1.8675771936248702</v>
      </c>
      <c r="R8" s="11">
        <f>M8*R5+R7</f>
        <v>0</v>
      </c>
      <c r="S8" s="11">
        <f>N8*S5+S7</f>
        <v>0</v>
      </c>
      <c r="T8" s="11">
        <f>O8*T5+T7</f>
        <v>0</v>
      </c>
      <c r="U8" s="137">
        <f>(J8-K8-(L8-(N8*$S$5)-(O8*$T$5))*$Q$5+U7)</f>
        <v>147.21792127179859</v>
      </c>
      <c r="V8" s="11"/>
    </row>
    <row r="9" spans="1:33" ht="12.75" customHeight="1" x14ac:dyDescent="0.2">
      <c r="A9" s="136" t="s">
        <v>127</v>
      </c>
      <c r="B9" s="8">
        <v>78700</v>
      </c>
      <c r="C9" s="8">
        <f t="shared" si="0"/>
        <v>50</v>
      </c>
      <c r="D9" s="146">
        <v>200.25890680516801</v>
      </c>
      <c r="E9" s="122">
        <v>28</v>
      </c>
      <c r="F9" s="138">
        <v>7.3737316766655603</v>
      </c>
      <c r="G9" s="122">
        <v>0</v>
      </c>
      <c r="H9" s="122">
        <v>0</v>
      </c>
      <c r="I9" s="147">
        <v>0</v>
      </c>
      <c r="J9" s="11">
        <f t="shared" si="1"/>
        <v>372.34119740576023</v>
      </c>
      <c r="K9" s="11">
        <f>AVERAGE(E6:E9)*(C9)/27</f>
        <v>51.851851851851855</v>
      </c>
      <c r="L9" s="11">
        <f t="shared" si="2"/>
        <v>7.0117774301925939</v>
      </c>
      <c r="M9" s="10">
        <f>AVERAGE(G6:G9)*(C9)/27</f>
        <v>0</v>
      </c>
      <c r="N9" s="11">
        <f>AVERAGE(H6:H9)*(C9)/27</f>
        <v>0</v>
      </c>
      <c r="O9" s="11">
        <f>AVERAGE(I6:I9)*(C9)/27</f>
        <v>0</v>
      </c>
      <c r="P9" s="152">
        <f>J9*P5+P8</f>
        <v>572.02854772303556</v>
      </c>
      <c r="Q9" s="10">
        <f>(L9-(N9*$S$5)-(O9*$T$5))*$Q$5+Q8</f>
        <v>10.632298981365611</v>
      </c>
      <c r="R9" s="11">
        <f>M9*R5+R8</f>
        <v>0</v>
      </c>
      <c r="S9" s="11">
        <f>N9*S5+S8</f>
        <v>0</v>
      </c>
      <c r="T9" s="11">
        <f>O9*T5+T8</f>
        <v>0</v>
      </c>
      <c r="U9" s="137">
        <f t="shared" ref="U9:U13" si="3">(J9-K9-(L9-(N9*$S$5)-(O9*$T$5))*$Q$5+U8)</f>
        <v>458.94254503796617</v>
      </c>
      <c r="V9" s="11"/>
    </row>
    <row r="10" spans="1:33" ht="12.75" customHeight="1" x14ac:dyDescent="0.2">
      <c r="A10" s="136" t="s">
        <v>128</v>
      </c>
      <c r="B10" s="8">
        <v>78750</v>
      </c>
      <c r="C10" s="8">
        <f t="shared" si="0"/>
        <v>50</v>
      </c>
      <c r="D10" s="146">
        <v>212.10414751533099</v>
      </c>
      <c r="E10" s="122">
        <v>28</v>
      </c>
      <c r="F10" s="138">
        <v>5.9129697966582198</v>
      </c>
      <c r="G10" s="122">
        <v>0</v>
      </c>
      <c r="H10" s="122">
        <v>0</v>
      </c>
      <c r="I10" s="147">
        <v>0</v>
      </c>
      <c r="J10" s="11">
        <f t="shared" si="1"/>
        <v>381.81764288935096</v>
      </c>
      <c r="K10" s="11">
        <f>AVERAGE(E7:E10)*(C10)/27</f>
        <v>51.851851851851855</v>
      </c>
      <c r="L10" s="11">
        <f t="shared" si="2"/>
        <v>12.302501364188686</v>
      </c>
      <c r="M10" s="10">
        <f>AVERAGE(G7:G10)*(C10)/27</f>
        <v>0</v>
      </c>
      <c r="N10" s="11">
        <f>AVERAGE(H7:H10)*(C10)/27</f>
        <v>0</v>
      </c>
      <c r="O10" s="11">
        <f>AVERAGE(I7:I10)*(C10)/27</f>
        <v>0</v>
      </c>
      <c r="P10" s="152">
        <f>J10*P5+P9</f>
        <v>953.84619061238652</v>
      </c>
      <c r="Q10" s="10">
        <f>(L10-(N10*$S$5)-(O10*$T$5))*$Q$5+Q9</f>
        <v>26.010425686601469</v>
      </c>
      <c r="R10" s="11">
        <f>M10*R5+R9</f>
        <v>0</v>
      </c>
      <c r="S10" s="11">
        <f>N10*S5+S9</f>
        <v>0</v>
      </c>
      <c r="T10" s="11">
        <f>O10*T5+T9</f>
        <v>0</v>
      </c>
      <c r="U10" s="137">
        <f t="shared" si="3"/>
        <v>773.53020937022939</v>
      </c>
      <c r="V10" s="11"/>
    </row>
    <row r="11" spans="1:33" ht="12.75" customHeight="1" thickBot="1" x14ac:dyDescent="0.25">
      <c r="A11" s="139" t="s">
        <v>129</v>
      </c>
      <c r="B11" s="160">
        <v>78800</v>
      </c>
      <c r="C11" s="160">
        <f t="shared" ref="C11:C13" si="4">B11-B10</f>
        <v>50</v>
      </c>
      <c r="D11" s="148">
        <v>215.35850968985699</v>
      </c>
      <c r="E11" s="140">
        <v>28</v>
      </c>
      <c r="F11" s="141">
        <v>6.3959409460676397</v>
      </c>
      <c r="G11" s="142">
        <v>0</v>
      </c>
      <c r="H11" s="140">
        <v>0</v>
      </c>
      <c r="I11" s="149">
        <v>0</v>
      </c>
      <c r="J11" s="143">
        <f t="shared" si="1"/>
        <v>395.7987566714703</v>
      </c>
      <c r="K11" s="143">
        <f>AVERAGE(E10:E11)*(C11)/27</f>
        <v>51.851851851851855</v>
      </c>
      <c r="L11" s="143">
        <f t="shared" si="2"/>
        <v>11.39713957659802</v>
      </c>
      <c r="M11" s="144">
        <f>AVERAGE(G10:G11)*(C11)/27</f>
        <v>0</v>
      </c>
      <c r="N11" s="143">
        <f>AVERAGE(H10:H11)*(C11)/27</f>
        <v>0</v>
      </c>
      <c r="O11" s="143">
        <f>AVERAGE(I10:I11)*(C11)/27</f>
        <v>0</v>
      </c>
      <c r="P11" s="153">
        <f>J11*P5+P10</f>
        <v>1349.6449472838567</v>
      </c>
      <c r="Q11" s="144">
        <f>(L11-(N11*$S$5)-(O11*$T$5))*$Q$5+Q10</f>
        <v>40.256850157348993</v>
      </c>
      <c r="R11" s="143">
        <f>M11*R5+R10</f>
        <v>0</v>
      </c>
      <c r="S11" s="143">
        <f>N11*S5+S10</f>
        <v>0</v>
      </c>
      <c r="T11" s="143">
        <f>O11*T5+T10</f>
        <v>0</v>
      </c>
      <c r="U11" s="145">
        <f t="shared" si="3"/>
        <v>1103.2306897191004</v>
      </c>
      <c r="V11" s="11"/>
    </row>
    <row r="12" spans="1:33" ht="12.75" customHeight="1" thickBot="1" x14ac:dyDescent="0.25">
      <c r="A12" s="136" t="s">
        <v>130</v>
      </c>
      <c r="B12" s="8">
        <v>78850</v>
      </c>
      <c r="C12" s="8">
        <f t="shared" si="4"/>
        <v>50</v>
      </c>
      <c r="D12" s="146">
        <v>223.67090737818</v>
      </c>
      <c r="E12" s="122">
        <v>28</v>
      </c>
      <c r="F12" s="138">
        <v>3.0636189407014198</v>
      </c>
      <c r="G12" s="122">
        <v>0</v>
      </c>
      <c r="H12" s="122">
        <v>0</v>
      </c>
      <c r="I12" s="147">
        <v>0</v>
      </c>
      <c r="J12" s="11">
        <f t="shared" si="1"/>
        <v>406.50871950744164</v>
      </c>
      <c r="K12" s="11">
        <f>AVERAGE(E11:E12)*(C12)/27</f>
        <v>51.851851851851855</v>
      </c>
      <c r="L12" s="11">
        <f t="shared" si="2"/>
        <v>8.7588517470083893</v>
      </c>
      <c r="M12" s="10">
        <f>AVERAGE(G11:G12)*(C12)/27</f>
        <v>0</v>
      </c>
      <c r="N12" s="11">
        <f>AVERAGE(H11:H12)*(C12)/27</f>
        <v>0</v>
      </c>
      <c r="O12" s="11">
        <f>AVERAGE(I11:I12)*(C12)/27</f>
        <v>0</v>
      </c>
      <c r="P12" s="152">
        <f>J12*P5+P11</f>
        <v>1756.1536667912983</v>
      </c>
      <c r="Q12" s="10">
        <f>(L12-(N12*$S$5)-(O12*$T$5))*$Q$5+Q11</f>
        <v>51.20541484110948</v>
      </c>
      <c r="R12" s="11">
        <f>M12*R5+R11</f>
        <v>0</v>
      </c>
      <c r="S12" s="11">
        <f>N12*S5+S11</f>
        <v>0</v>
      </c>
      <c r="T12" s="11">
        <f>O12*T5+T11</f>
        <v>0</v>
      </c>
      <c r="U12" s="137">
        <f t="shared" si="3"/>
        <v>1446.9389926909298</v>
      </c>
      <c r="V12" s="11"/>
    </row>
    <row r="13" spans="1:33" ht="12.75" customHeight="1" thickBot="1" x14ac:dyDescent="0.25">
      <c r="A13" s="139" t="s">
        <v>131</v>
      </c>
      <c r="B13" s="160">
        <v>78900</v>
      </c>
      <c r="C13" s="160">
        <f t="shared" si="4"/>
        <v>50</v>
      </c>
      <c r="D13" s="148">
        <v>166.13751815615601</v>
      </c>
      <c r="E13" s="140">
        <v>28</v>
      </c>
      <c r="F13" s="141">
        <v>3.40013281249594</v>
      </c>
      <c r="G13" s="140">
        <v>0</v>
      </c>
      <c r="H13" s="140">
        <v>0</v>
      </c>
      <c r="I13" s="149">
        <v>0</v>
      </c>
      <c r="J13" s="143">
        <f t="shared" si="1"/>
        <v>360.93372734660744</v>
      </c>
      <c r="K13" s="143">
        <f>AVERAGE(E12:E13)*(C13)/27</f>
        <v>51.851851851851855</v>
      </c>
      <c r="L13" s="143">
        <f t="shared" si="2"/>
        <v>5.9849553270345917</v>
      </c>
      <c r="M13" s="144">
        <f>AVERAGE(G12:G13)*(C13)/27</f>
        <v>0</v>
      </c>
      <c r="N13" s="143">
        <f>AVERAGE(H12:H13)*(C13)/27</f>
        <v>0</v>
      </c>
      <c r="O13" s="143">
        <f>AVERAGE(I12:I13)*(C13)/27</f>
        <v>0</v>
      </c>
      <c r="P13" s="153">
        <f>J13*P5+P12</f>
        <v>2117.0873941379059</v>
      </c>
      <c r="Q13" s="144">
        <f>(L13-(N13*$S$5)-(O13*$T$5))*$Q$5+Q12</f>
        <v>58.686608999902717</v>
      </c>
      <c r="R13" s="143">
        <f>M13*R5+R12</f>
        <v>0</v>
      </c>
      <c r="S13" s="143">
        <f>N13*S5+S12</f>
        <v>0</v>
      </c>
      <c r="T13" s="143">
        <f>O13*T5+T12</f>
        <v>0</v>
      </c>
      <c r="U13" s="145">
        <f t="shared" si="3"/>
        <v>1748.539674026892</v>
      </c>
      <c r="V13" s="11"/>
      <c r="W13" s="17" t="s">
        <v>36</v>
      </c>
      <c r="X13" s="18"/>
      <c r="Y13" s="19"/>
    </row>
    <row r="14" spans="1:33" ht="12.75" customHeight="1" x14ac:dyDescent="0.2">
      <c r="A14" s="12"/>
      <c r="B14" s="123"/>
      <c r="C14" s="123"/>
      <c r="D14" s="123"/>
      <c r="E14" s="123"/>
      <c r="F14" s="123"/>
      <c r="G14" s="123"/>
      <c r="H14" s="123"/>
      <c r="I14" s="123"/>
      <c r="J14" s="13"/>
      <c r="K14" s="13"/>
      <c r="L14" s="13"/>
      <c r="M14" s="13"/>
      <c r="N14" s="13"/>
      <c r="O14" s="13"/>
      <c r="P14" s="13"/>
      <c r="Q14" s="13"/>
      <c r="R14" s="13"/>
      <c r="S14" s="13"/>
      <c r="W14" s="17" t="s">
        <v>37</v>
      </c>
      <c r="X14" s="20" t="s">
        <v>38</v>
      </c>
      <c r="Y14" s="20"/>
    </row>
    <row r="15" spans="1:33" ht="12.75" customHeight="1" x14ac:dyDescent="0.2">
      <c r="A15" s="12"/>
      <c r="B15" s="12"/>
      <c r="C15" s="12"/>
      <c r="D15" s="12"/>
      <c r="E15" s="12"/>
      <c r="F15" s="12"/>
      <c r="G15" s="12"/>
      <c r="H15" s="12" t="s">
        <v>154</v>
      </c>
      <c r="I15" s="12"/>
      <c r="J15" s="13">
        <f t="shared" ref="J15:O15" si="5">SUM(J7:J14)</f>
        <v>2117.0873941379059</v>
      </c>
      <c r="K15" s="13">
        <f t="shared" si="5"/>
        <v>311.11111111111114</v>
      </c>
      <c r="L15" s="13">
        <f t="shared" si="5"/>
        <v>45.949287199922175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/>
      <c r="Q15" s="13"/>
      <c r="R15" s="13"/>
      <c r="S15" s="13"/>
      <c r="W15" s="21" t="s">
        <v>39</v>
      </c>
      <c r="X15" s="22" t="s">
        <v>40</v>
      </c>
      <c r="Y15" s="22"/>
    </row>
    <row r="16" spans="1:33" ht="12.7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W16" s="21" t="s">
        <v>41</v>
      </c>
      <c r="X16" s="22" t="s">
        <v>42</v>
      </c>
      <c r="Y16" s="22"/>
    </row>
    <row r="17" spans="1:25" ht="12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W17" s="21" t="s">
        <v>43</v>
      </c>
      <c r="X17" s="22" t="s">
        <v>44</v>
      </c>
      <c r="Y17" s="22" t="s">
        <v>45</v>
      </c>
    </row>
    <row r="18" spans="1:25" ht="12.7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W18" s="21" t="s">
        <v>46</v>
      </c>
      <c r="X18" s="22" t="s">
        <v>44</v>
      </c>
      <c r="Y18" s="22" t="s">
        <v>47</v>
      </c>
    </row>
    <row r="19" spans="1:25" ht="12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48</v>
      </c>
      <c r="X19" s="24" t="s">
        <v>49</v>
      </c>
      <c r="Y19" s="24" t="s">
        <v>50</v>
      </c>
    </row>
    <row r="20" spans="1:25" ht="12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3" t="s">
        <v>51</v>
      </c>
      <c r="X20" s="24" t="s">
        <v>52</v>
      </c>
      <c r="Y20" s="24" t="s">
        <v>53</v>
      </c>
    </row>
    <row r="21" spans="1:25" ht="12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105</v>
      </c>
      <c r="Y21" s="24" t="s">
        <v>56</v>
      </c>
    </row>
    <row r="22" spans="1:25" ht="12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3" t="s">
        <v>54</v>
      </c>
      <c r="X22" s="24" t="s">
        <v>106</v>
      </c>
      <c r="Y22" s="24" t="s">
        <v>58</v>
      </c>
    </row>
    <row r="23" spans="1:25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23" t="s">
        <v>54</v>
      </c>
      <c r="X23" s="24" t="s">
        <v>107</v>
      </c>
      <c r="Y23" s="24" t="s">
        <v>62</v>
      </c>
    </row>
    <row r="24" spans="1:25" ht="12.75" customHeight="1" thickBo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25" t="s">
        <v>54</v>
      </c>
      <c r="X24" s="26" t="s">
        <v>108</v>
      </c>
      <c r="Y24" s="26" t="s">
        <v>60</v>
      </c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W29" s="16"/>
      <c r="X29" s="16"/>
      <c r="Y29" s="16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W30" s="16"/>
      <c r="X30" s="16"/>
      <c r="Y30" s="16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5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25" ht="12.75" customHeight="1" thickBo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17" t="s">
        <v>36</v>
      </c>
      <c r="X603" s="18"/>
      <c r="Y603" s="19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17" t="s">
        <v>37</v>
      </c>
      <c r="X604" s="20" t="s">
        <v>38</v>
      </c>
      <c r="Y604" s="20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39</v>
      </c>
      <c r="X605" s="22" t="s">
        <v>40</v>
      </c>
      <c r="Y605" s="22"/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41</v>
      </c>
      <c r="X606" s="22" t="s">
        <v>42</v>
      </c>
      <c r="Y606" s="22"/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1" t="s">
        <v>43</v>
      </c>
      <c r="X607" s="22" t="s">
        <v>44</v>
      </c>
      <c r="Y607" s="22" t="s">
        <v>45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1" t="s">
        <v>46</v>
      </c>
      <c r="X608" s="22" t="s">
        <v>44</v>
      </c>
      <c r="Y608" s="22" t="s">
        <v>47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48</v>
      </c>
      <c r="X609" s="24" t="s">
        <v>49</v>
      </c>
      <c r="Y609" s="24" t="s">
        <v>50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51</v>
      </c>
      <c r="X610" s="24" t="s">
        <v>52</v>
      </c>
      <c r="Y610" s="24" t="s">
        <v>53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55</v>
      </c>
      <c r="Y611" s="24" t="s">
        <v>56</v>
      </c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3" t="s">
        <v>54</v>
      </c>
      <c r="X612" s="24" t="s">
        <v>57</v>
      </c>
      <c r="Y612" s="24" t="s">
        <v>58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W613" s="23" t="s">
        <v>54</v>
      </c>
      <c r="X613" s="24" t="s">
        <v>59</v>
      </c>
      <c r="Y613" s="24" t="s">
        <v>60</v>
      </c>
    </row>
    <row r="614" spans="1:25" ht="12.75" customHeight="1" thickBo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W614" s="25" t="s">
        <v>54</v>
      </c>
      <c r="X614" s="26" t="s">
        <v>61</v>
      </c>
      <c r="Y614" s="26" t="s">
        <v>62</v>
      </c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</row>
    <row r="1905" spans="1: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</row>
    <row r="1906" spans="1: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</row>
    <row r="1907" spans="1: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</row>
    <row r="1908" spans="1: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</row>
    <row r="1909" spans="1: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19BC-6B2A-4BC7-9F32-12402CF0946C}">
  <dimension ref="A1:AK4092"/>
  <sheetViews>
    <sheetView topLeftCell="A7" workbookViewId="0">
      <selection activeCell="G25" sqref="G25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bestFit="1" customWidth="1"/>
    <col min="3" max="3" width="8.85546875" style="14" bestFit="1" customWidth="1"/>
    <col min="4" max="4" width="9.7109375" style="14" customWidth="1"/>
    <col min="5" max="5" width="10.7109375" style="14" bestFit="1" customWidth="1"/>
    <col min="6" max="11" width="9.7109375" style="14" customWidth="1"/>
    <col min="12" max="12" width="10.7109375" style="14" bestFit="1" customWidth="1"/>
    <col min="13" max="18" width="9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6.2851562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26.28515625" style="7"/>
    <col min="29" max="29" width="25.85546875" style="7" bestFit="1" customWidth="1"/>
    <col min="30" max="37" width="26.28515625" style="7"/>
    <col min="38" max="16384" width="26.28515625" style="5"/>
  </cols>
  <sheetData>
    <row r="1" spans="1:37" ht="12.75" customHeight="1" thickBot="1" x14ac:dyDescent="0.25">
      <c r="A1" s="120" t="s">
        <v>133</v>
      </c>
    </row>
    <row r="2" spans="1:37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ht="12.75" customHeight="1" x14ac:dyDescent="0.2">
      <c r="A3" s="92"/>
      <c r="B3" s="92"/>
      <c r="C3" s="92"/>
      <c r="D3" s="93"/>
      <c r="E3" s="97" t="s">
        <v>140</v>
      </c>
      <c r="F3" s="94"/>
      <c r="G3" s="97" t="s">
        <v>134</v>
      </c>
      <c r="H3" s="97" t="s">
        <v>135</v>
      </c>
      <c r="I3" s="97" t="s">
        <v>136</v>
      </c>
      <c r="J3" s="95"/>
      <c r="K3" s="96"/>
      <c r="L3" s="97" t="s">
        <v>140</v>
      </c>
      <c r="M3" s="97"/>
      <c r="N3" s="97" t="s">
        <v>134</v>
      </c>
      <c r="O3" s="97" t="s">
        <v>135</v>
      </c>
      <c r="P3" s="97" t="s">
        <v>136</v>
      </c>
      <c r="Q3" s="98"/>
      <c r="R3" s="93"/>
      <c r="S3" s="94" t="s">
        <v>67</v>
      </c>
      <c r="T3" s="125" t="s">
        <v>142</v>
      </c>
      <c r="U3" s="125" t="s">
        <v>143</v>
      </c>
      <c r="V3" s="125" t="s">
        <v>144</v>
      </c>
      <c r="W3" s="95" t="s">
        <v>67</v>
      </c>
      <c r="X3" s="127" t="s">
        <v>147</v>
      </c>
      <c r="Y3" s="111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ht="12.75" customHeight="1" x14ac:dyDescent="0.2">
      <c r="A4" s="92"/>
      <c r="B4" s="92"/>
      <c r="C4" s="92"/>
      <c r="D4" s="93" t="s">
        <v>17</v>
      </c>
      <c r="E4" s="125" t="s">
        <v>141</v>
      </c>
      <c r="F4" s="94" t="s">
        <v>19</v>
      </c>
      <c r="G4" s="125" t="s">
        <v>22</v>
      </c>
      <c r="H4" s="125" t="s">
        <v>137</v>
      </c>
      <c r="I4" s="125" t="s">
        <v>138</v>
      </c>
      <c r="J4" s="95" t="s">
        <v>22</v>
      </c>
      <c r="K4" s="93" t="s">
        <v>17</v>
      </c>
      <c r="L4" s="125" t="s">
        <v>141</v>
      </c>
      <c r="M4" s="94" t="s">
        <v>19</v>
      </c>
      <c r="N4" s="125" t="s">
        <v>22</v>
      </c>
      <c r="O4" s="125" t="s">
        <v>137</v>
      </c>
      <c r="P4" s="125" t="s">
        <v>138</v>
      </c>
      <c r="Q4" s="95" t="s">
        <v>22</v>
      </c>
      <c r="R4" s="93" t="s">
        <v>17</v>
      </c>
      <c r="S4" s="94" t="s">
        <v>19</v>
      </c>
      <c r="T4" s="125" t="s">
        <v>70</v>
      </c>
      <c r="U4" s="125" t="s">
        <v>145</v>
      </c>
      <c r="V4" s="125" t="s">
        <v>146</v>
      </c>
      <c r="W4" s="95" t="s">
        <v>70</v>
      </c>
      <c r="X4" s="128" t="s">
        <v>148</v>
      </c>
      <c r="Y4" s="111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139</v>
      </c>
      <c r="F5" s="102"/>
      <c r="G5" s="126"/>
      <c r="H5" s="125" t="s">
        <v>139</v>
      </c>
      <c r="I5" s="126"/>
      <c r="J5" s="103"/>
      <c r="K5" s="93"/>
      <c r="L5" s="125" t="s">
        <v>139</v>
      </c>
      <c r="M5" s="102"/>
      <c r="N5" s="126"/>
      <c r="O5" s="125" t="s">
        <v>139</v>
      </c>
      <c r="P5" s="126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ht="12.75" customHeight="1" x14ac:dyDescent="0.2">
      <c r="A7" s="8" t="s">
        <v>109</v>
      </c>
      <c r="B7" s="121">
        <v>76840</v>
      </c>
      <c r="C7" s="121">
        <v>0</v>
      </c>
      <c r="D7" s="121">
        <v>52.576172000827299</v>
      </c>
      <c r="E7" s="121">
        <v>22</v>
      </c>
      <c r="F7" s="121">
        <v>5.0334009163943803</v>
      </c>
      <c r="G7" s="121">
        <v>0</v>
      </c>
      <c r="H7" s="121">
        <v>0</v>
      </c>
      <c r="I7" s="121">
        <v>0</v>
      </c>
      <c r="J7" s="121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</row>
    <row r="8" spans="1:37" ht="12.75" customHeight="1" x14ac:dyDescent="0.2">
      <c r="A8" s="8" t="s">
        <v>110</v>
      </c>
      <c r="B8" s="121">
        <v>76850</v>
      </c>
      <c r="C8" s="121">
        <f t="shared" ref="C8:C31" si="0">B8-B7</f>
        <v>10</v>
      </c>
      <c r="D8" s="121">
        <v>63.418620141710797</v>
      </c>
      <c r="E8" s="121">
        <v>22</v>
      </c>
      <c r="F8" s="121">
        <v>4.4743883583414599</v>
      </c>
      <c r="G8" s="121">
        <v>0</v>
      </c>
      <c r="H8" s="121">
        <v>0</v>
      </c>
      <c r="I8" s="121">
        <v>0</v>
      </c>
      <c r="J8" s="121">
        <v>0</v>
      </c>
      <c r="K8" s="10">
        <f t="shared" ref="K8:K31" si="1">AVERAGE(D7:D8)*(C8)/27</f>
        <v>21.480517063432984</v>
      </c>
      <c r="L8" s="10">
        <f t="shared" ref="L8:L31" si="2">AVERAGE(E7:E8)*(C8)/27</f>
        <v>8.1481481481481488</v>
      </c>
      <c r="M8" s="10">
        <f t="shared" ref="M8:M31" si="3">AVERAGE(F7:F8)*(C8)/27</f>
        <v>1.7607017175436741</v>
      </c>
      <c r="N8" s="10">
        <f t="shared" ref="N8:N31" si="4">AVERAGE(G7:G8)*(C8)/27</f>
        <v>0</v>
      </c>
      <c r="O8" s="10">
        <f>AVERAGE(H7:H8)*(C8)/27</f>
        <v>0</v>
      </c>
      <c r="P8" s="10">
        <f t="shared" ref="P8:P31" si="5">AVERAGE(I7:I8)*(C8)/27</f>
        <v>0</v>
      </c>
      <c r="Q8" s="10">
        <f t="shared" ref="Q8:Q31" si="6">AVERAGE(J7:J8)*(C8)/27</f>
        <v>0</v>
      </c>
      <c r="R8" s="10">
        <f>K8*R5+R7</f>
        <v>21.480517063432984</v>
      </c>
      <c r="S8" s="10">
        <f>(M8-(P8*$V$5)-(Q8*$Y$5))*$S$5+S7</f>
        <v>1.7607017175436741</v>
      </c>
      <c r="T8" s="10">
        <f>N8*T5+T7</f>
        <v>0</v>
      </c>
      <c r="U8" s="10">
        <f>O8*U5+U7</f>
        <v>0</v>
      </c>
      <c r="V8" s="10">
        <f>P8*V5+V7</f>
        <v>0</v>
      </c>
      <c r="W8" s="10">
        <f>Q8*W5+W7</f>
        <v>0</v>
      </c>
      <c r="X8" s="11">
        <f>N8*X5+X7</f>
        <v>0</v>
      </c>
      <c r="Y8" s="11">
        <f>Q8*Y5+Y7</f>
        <v>0</v>
      </c>
      <c r="Z8" s="11">
        <f>(K8-L8+P8-(M8-(Q8*$Y$5))*$S$5+Z7)</f>
        <v>11.571667197741162</v>
      </c>
    </row>
    <row r="9" spans="1:37" ht="12.75" customHeight="1" x14ac:dyDescent="0.2">
      <c r="A9" s="8" t="s">
        <v>111</v>
      </c>
      <c r="B9" s="121">
        <v>76900</v>
      </c>
      <c r="C9" s="121">
        <f t="shared" si="0"/>
        <v>50</v>
      </c>
      <c r="D9" s="121">
        <v>98.607651131649604</v>
      </c>
      <c r="E9" s="121">
        <v>22</v>
      </c>
      <c r="F9" s="121">
        <v>6.0822044502547197</v>
      </c>
      <c r="G9" s="121">
        <v>0</v>
      </c>
      <c r="H9" s="121">
        <v>0</v>
      </c>
      <c r="I9" s="121">
        <v>0</v>
      </c>
      <c r="J9" s="121">
        <v>0</v>
      </c>
      <c r="K9" s="10">
        <f t="shared" si="1"/>
        <v>150.02432525311147</v>
      </c>
      <c r="L9" s="10">
        <f t="shared" si="2"/>
        <v>40.74074074074074</v>
      </c>
      <c r="M9" s="10">
        <f t="shared" si="3"/>
        <v>9.7746229709223869</v>
      </c>
      <c r="N9" s="10">
        <f t="shared" si="4"/>
        <v>0</v>
      </c>
      <c r="O9" s="10">
        <f t="shared" ref="O9:O30" si="7">AVERAGE(H8:H9)*(C9)/27</f>
        <v>0</v>
      </c>
      <c r="P9" s="10">
        <f t="shared" si="5"/>
        <v>0</v>
      </c>
      <c r="Q9" s="10">
        <f t="shared" si="6"/>
        <v>0</v>
      </c>
      <c r="R9" s="10">
        <f>K9*R5+R8</f>
        <v>171.50484231654445</v>
      </c>
      <c r="S9" s="10">
        <f t="shared" ref="S9:S31" si="8">(M9-(P9*$V$5)-(Q9*$Y$5))*$S$5+S8</f>
        <v>11.53532468846606</v>
      </c>
      <c r="T9" s="10">
        <f>N9*T5+T8</f>
        <v>0</v>
      </c>
      <c r="U9" s="10">
        <f>O9*U5+U8</f>
        <v>0</v>
      </c>
      <c r="V9" s="10">
        <f>P9*V5+V8</f>
        <v>0</v>
      </c>
      <c r="W9" s="10">
        <f>Q9*W5+W8</f>
        <v>0</v>
      </c>
      <c r="X9" s="11">
        <f>N9*X5+X8</f>
        <v>0</v>
      </c>
      <c r="Y9" s="11">
        <f>Q9*Y5+Y8</f>
        <v>0</v>
      </c>
      <c r="Z9" s="11">
        <f t="shared" ref="Z9:Z31" si="9">(K9-L9+P9-(M9-(Q9*$Y$5))*$S$5+Z8)</f>
        <v>111.08062873918951</v>
      </c>
    </row>
    <row r="10" spans="1:37" ht="12.75" customHeight="1" thickBot="1" x14ac:dyDescent="0.25">
      <c r="A10" s="8" t="s">
        <v>112</v>
      </c>
      <c r="B10" s="122">
        <v>76950</v>
      </c>
      <c r="C10" s="122">
        <f t="shared" si="0"/>
        <v>50</v>
      </c>
      <c r="D10" s="122">
        <v>108.391501099614</v>
      </c>
      <c r="E10" s="122">
        <v>22</v>
      </c>
      <c r="F10" s="122">
        <v>7.6260274094620399</v>
      </c>
      <c r="G10" s="122">
        <v>0</v>
      </c>
      <c r="H10" s="122">
        <v>0</v>
      </c>
      <c r="I10" s="122">
        <v>0</v>
      </c>
      <c r="J10" s="122">
        <v>0</v>
      </c>
      <c r="K10" s="11">
        <f t="shared" si="1"/>
        <v>191.66588169561444</v>
      </c>
      <c r="L10" s="11">
        <f t="shared" si="2"/>
        <v>40.74074074074074</v>
      </c>
      <c r="M10" s="11">
        <f t="shared" si="3"/>
        <v>12.692807277515518</v>
      </c>
      <c r="N10" s="11">
        <f t="shared" si="4"/>
        <v>0</v>
      </c>
      <c r="O10" s="10">
        <f t="shared" si="7"/>
        <v>0</v>
      </c>
      <c r="P10" s="11">
        <f t="shared" si="5"/>
        <v>0</v>
      </c>
      <c r="Q10" s="11">
        <f t="shared" si="6"/>
        <v>0</v>
      </c>
      <c r="R10" s="11">
        <f>K10*R5+R9</f>
        <v>363.17072401215887</v>
      </c>
      <c r="S10" s="10">
        <f t="shared" si="8"/>
        <v>24.228131965981579</v>
      </c>
      <c r="T10" s="11">
        <f>N10*T5+T9</f>
        <v>0</v>
      </c>
      <c r="U10" s="11">
        <f>O10*U5+U9</f>
        <v>0</v>
      </c>
      <c r="V10" s="11">
        <f>P10*V5+V9</f>
        <v>0</v>
      </c>
      <c r="W10" s="11">
        <f>Q10*W5+W9</f>
        <v>0</v>
      </c>
      <c r="X10" s="11">
        <f>N10*X5+X9</f>
        <v>0</v>
      </c>
      <c r="Y10" s="11">
        <f>Q10*Y5+Y9</f>
        <v>0</v>
      </c>
      <c r="Z10" s="11">
        <f t="shared" si="9"/>
        <v>249.31296241654769</v>
      </c>
    </row>
    <row r="11" spans="1:37" ht="12.75" customHeight="1" thickBot="1" x14ac:dyDescent="0.25">
      <c r="A11" s="12" t="s">
        <v>113</v>
      </c>
      <c r="B11" s="123">
        <v>77000</v>
      </c>
      <c r="C11" s="123">
        <f t="shared" si="0"/>
        <v>50</v>
      </c>
      <c r="D11" s="123">
        <v>119.385911163336</v>
      </c>
      <c r="E11" s="123">
        <v>22</v>
      </c>
      <c r="F11" s="123">
        <v>14.917223165653899</v>
      </c>
      <c r="G11" s="123">
        <v>0</v>
      </c>
      <c r="H11" s="123">
        <v>0</v>
      </c>
      <c r="I11" s="123">
        <v>0</v>
      </c>
      <c r="J11" s="123">
        <v>0</v>
      </c>
      <c r="K11" s="13">
        <f t="shared" si="1"/>
        <v>210.90501135458337</v>
      </c>
      <c r="L11" s="13">
        <f t="shared" si="2"/>
        <v>40.74074074074074</v>
      </c>
      <c r="M11" s="13">
        <f t="shared" si="3"/>
        <v>20.87338016214439</v>
      </c>
      <c r="N11" s="13">
        <f t="shared" si="4"/>
        <v>0</v>
      </c>
      <c r="O11" s="10">
        <f t="shared" si="7"/>
        <v>0</v>
      </c>
      <c r="P11" s="13">
        <f t="shared" si="5"/>
        <v>0</v>
      </c>
      <c r="Q11" s="13">
        <f t="shared" si="6"/>
        <v>0</v>
      </c>
      <c r="R11" s="13">
        <f>K11*R5+R10</f>
        <v>574.07573536674226</v>
      </c>
      <c r="S11" s="10">
        <f t="shared" si="8"/>
        <v>45.101512128125968</v>
      </c>
      <c r="T11" s="13">
        <f>N11*T5+T10</f>
        <v>0</v>
      </c>
      <c r="U11" s="13">
        <f>O11*U5+U10</f>
        <v>0</v>
      </c>
      <c r="V11" s="13">
        <f>P11*V5+V10</f>
        <v>0</v>
      </c>
      <c r="W11" s="13">
        <f>Q11*W5+W10</f>
        <v>0</v>
      </c>
      <c r="X11" s="13">
        <f>N11*X5+X10</f>
        <v>0</v>
      </c>
      <c r="Y11" s="13">
        <f>Q11*Y5+Y10</f>
        <v>0</v>
      </c>
      <c r="Z11" s="11">
        <f t="shared" si="9"/>
        <v>398.60385286824589</v>
      </c>
      <c r="AA11" s="17" t="s">
        <v>36</v>
      </c>
      <c r="AB11" s="18"/>
      <c r="AC11" s="19"/>
    </row>
    <row r="12" spans="1:37" ht="12.75" customHeight="1" x14ac:dyDescent="0.2">
      <c r="A12" s="12" t="s">
        <v>114</v>
      </c>
      <c r="B12" s="123">
        <v>77031</v>
      </c>
      <c r="C12" s="123">
        <f t="shared" si="0"/>
        <v>31</v>
      </c>
      <c r="D12" s="123">
        <v>126.35669835181599</v>
      </c>
      <c r="E12" s="123">
        <v>22</v>
      </c>
      <c r="F12" s="123">
        <v>18.8375764034536</v>
      </c>
      <c r="G12" s="123">
        <v>0</v>
      </c>
      <c r="H12" s="121">
        <v>0</v>
      </c>
      <c r="I12" s="123">
        <v>0</v>
      </c>
      <c r="J12" s="123">
        <v>0</v>
      </c>
      <c r="K12" s="13">
        <f t="shared" si="1"/>
        <v>141.07446101795762</v>
      </c>
      <c r="L12" s="13">
        <f t="shared" si="2"/>
        <v>25.25925925925926</v>
      </c>
      <c r="M12" s="13">
        <f t="shared" si="3"/>
        <v>19.37775530819134</v>
      </c>
      <c r="N12" s="13">
        <f t="shared" si="4"/>
        <v>0</v>
      </c>
      <c r="O12" s="10">
        <f t="shared" si="7"/>
        <v>0</v>
      </c>
      <c r="P12" s="13">
        <f t="shared" si="5"/>
        <v>0</v>
      </c>
      <c r="Q12" s="13">
        <f t="shared" si="6"/>
        <v>0</v>
      </c>
      <c r="R12" s="13">
        <f>K12*R5+R11</f>
        <v>715.15019638469994</v>
      </c>
      <c r="S12" s="10">
        <f t="shared" si="8"/>
        <v>64.479267436317315</v>
      </c>
      <c r="T12" s="13">
        <f>N12*T5+T11</f>
        <v>0</v>
      </c>
      <c r="U12" s="13">
        <f>O12*U5+U11</f>
        <v>0</v>
      </c>
      <c r="V12" s="13">
        <f>P12*V5+V11</f>
        <v>0</v>
      </c>
      <c r="W12" s="13">
        <f>Q12*W5+W11</f>
        <v>0</v>
      </c>
      <c r="X12" s="13">
        <f>N12*X5+X11</f>
        <v>0</v>
      </c>
      <c r="Y12" s="13">
        <f>Q12*Y5+Y11</f>
        <v>0</v>
      </c>
      <c r="Z12" s="11">
        <f t="shared" si="9"/>
        <v>495.04129931875292</v>
      </c>
      <c r="AA12" s="17" t="s">
        <v>37</v>
      </c>
      <c r="AB12" s="20" t="s">
        <v>38</v>
      </c>
      <c r="AC12" s="20"/>
    </row>
    <row r="13" spans="1:37" ht="12.75" customHeight="1" x14ac:dyDescent="0.2">
      <c r="A13" s="12" t="s">
        <v>115</v>
      </c>
      <c r="B13" s="123">
        <v>77050</v>
      </c>
      <c r="C13" s="123">
        <f t="shared" si="0"/>
        <v>19</v>
      </c>
      <c r="D13" s="123">
        <v>131.032172041791</v>
      </c>
      <c r="E13" s="123">
        <v>22</v>
      </c>
      <c r="F13" s="124">
        <v>24.814401925285001</v>
      </c>
      <c r="G13" s="123">
        <v>0</v>
      </c>
      <c r="H13" s="122">
        <v>0</v>
      </c>
      <c r="I13" s="123">
        <v>0</v>
      </c>
      <c r="J13" s="123">
        <v>0</v>
      </c>
      <c r="K13" s="13">
        <f t="shared" si="1"/>
        <v>90.562750694046912</v>
      </c>
      <c r="L13" s="13">
        <f t="shared" si="2"/>
        <v>15.481481481481481</v>
      </c>
      <c r="M13" s="13">
        <f t="shared" si="3"/>
        <v>15.359029411963581</v>
      </c>
      <c r="N13" s="13">
        <f t="shared" si="4"/>
        <v>0</v>
      </c>
      <c r="O13" s="10">
        <f t="shared" si="7"/>
        <v>0</v>
      </c>
      <c r="P13" s="13">
        <f t="shared" si="5"/>
        <v>0</v>
      </c>
      <c r="Q13" s="13">
        <f t="shared" si="6"/>
        <v>0</v>
      </c>
      <c r="R13" s="13">
        <f>K13*R5+R12</f>
        <v>805.71294707874688</v>
      </c>
      <c r="S13" s="10">
        <f t="shared" si="8"/>
        <v>79.838296848280891</v>
      </c>
      <c r="T13" s="13">
        <f>N13*T5+T12</f>
        <v>0</v>
      </c>
      <c r="U13" s="13">
        <f>O13*U5+U12</f>
        <v>0</v>
      </c>
      <c r="V13" s="13">
        <f>P13*V5+V12</f>
        <v>0</v>
      </c>
      <c r="W13" s="13">
        <f>Q13*W5+W12</f>
        <v>0</v>
      </c>
      <c r="X13" s="13">
        <f>N13*X5+X12</f>
        <v>0</v>
      </c>
      <c r="Y13" s="13">
        <f>Q13*Y5+Y12</f>
        <v>0</v>
      </c>
      <c r="Z13" s="11">
        <f t="shared" si="9"/>
        <v>554.76353911935473</v>
      </c>
      <c r="AA13" s="21" t="s">
        <v>39</v>
      </c>
      <c r="AB13" s="22" t="s">
        <v>40</v>
      </c>
      <c r="AC13" s="22"/>
    </row>
    <row r="14" spans="1:37" ht="12.75" customHeight="1" x14ac:dyDescent="0.2">
      <c r="A14" s="12" t="s">
        <v>116</v>
      </c>
      <c r="B14" s="123">
        <v>77100</v>
      </c>
      <c r="C14" s="123">
        <f t="shared" si="0"/>
        <v>50</v>
      </c>
      <c r="D14" s="123">
        <v>88.5589212913046</v>
      </c>
      <c r="E14" s="123">
        <v>22</v>
      </c>
      <c r="F14" s="124">
        <v>0.26333926912957401</v>
      </c>
      <c r="G14" s="123">
        <v>0</v>
      </c>
      <c r="H14" s="123">
        <v>0</v>
      </c>
      <c r="I14" s="123">
        <v>0</v>
      </c>
      <c r="J14" s="123">
        <v>0</v>
      </c>
      <c r="K14" s="13">
        <f t="shared" si="1"/>
        <v>203.32508641953299</v>
      </c>
      <c r="L14" s="13">
        <f t="shared" si="2"/>
        <v>40.74074074074074</v>
      </c>
      <c r="M14" s="13">
        <f t="shared" si="3"/>
        <v>23.22013073556905</v>
      </c>
      <c r="N14" s="13">
        <f t="shared" si="4"/>
        <v>0</v>
      </c>
      <c r="O14" s="10">
        <f t="shared" si="7"/>
        <v>0</v>
      </c>
      <c r="P14" s="13">
        <f t="shared" si="5"/>
        <v>0</v>
      </c>
      <c r="Q14" s="13">
        <f t="shared" si="6"/>
        <v>0</v>
      </c>
      <c r="R14" s="13">
        <f>K14*R5+R13</f>
        <v>1009.0380334982799</v>
      </c>
      <c r="S14" s="10">
        <f t="shared" si="8"/>
        <v>103.05842758384995</v>
      </c>
      <c r="T14" s="13">
        <f>N14*T5+T13</f>
        <v>0</v>
      </c>
      <c r="U14" s="13">
        <f>O14*U5+U13</f>
        <v>0</v>
      </c>
      <c r="V14" s="13">
        <f>P14*V5+V13</f>
        <v>0</v>
      </c>
      <c r="W14" s="13">
        <f>Q14*W5+W13</f>
        <v>0</v>
      </c>
      <c r="X14" s="13">
        <f>N14*X5+X13</f>
        <v>0</v>
      </c>
      <c r="Y14" s="13">
        <f>Q14*Y5+Y13</f>
        <v>0</v>
      </c>
      <c r="Z14" s="11">
        <f t="shared" si="9"/>
        <v>694.12775406257788</v>
      </c>
      <c r="AA14" s="21" t="s">
        <v>41</v>
      </c>
      <c r="AB14" s="22" t="s">
        <v>42</v>
      </c>
      <c r="AC14" s="22"/>
    </row>
    <row r="15" spans="1:37" ht="12.75" customHeight="1" x14ac:dyDescent="0.2">
      <c r="A15" s="12" t="s">
        <v>117</v>
      </c>
      <c r="B15" s="123">
        <v>77108</v>
      </c>
      <c r="C15" s="123">
        <f t="shared" si="0"/>
        <v>8</v>
      </c>
      <c r="D15" s="123">
        <v>73.0360917282717</v>
      </c>
      <c r="E15" s="123">
        <v>22</v>
      </c>
      <c r="F15" s="124">
        <v>0.51280783078436798</v>
      </c>
      <c r="G15" s="123">
        <v>0</v>
      </c>
      <c r="H15" s="121">
        <v>0</v>
      </c>
      <c r="I15" s="123">
        <v>0</v>
      </c>
      <c r="J15" s="123">
        <v>0</v>
      </c>
      <c r="K15" s="13">
        <f t="shared" si="1"/>
        <v>23.940001928826117</v>
      </c>
      <c r="L15" s="13">
        <f t="shared" si="2"/>
        <v>6.5185185185185182</v>
      </c>
      <c r="M15" s="13">
        <f t="shared" si="3"/>
        <v>0.11498475554280621</v>
      </c>
      <c r="N15" s="13">
        <f t="shared" si="4"/>
        <v>0</v>
      </c>
      <c r="O15" s="10">
        <f t="shared" si="7"/>
        <v>0</v>
      </c>
      <c r="P15" s="13">
        <f t="shared" si="5"/>
        <v>0</v>
      </c>
      <c r="Q15" s="13">
        <f t="shared" si="6"/>
        <v>0</v>
      </c>
      <c r="R15" s="13">
        <f>K15*R5+R14</f>
        <v>1032.9780354271061</v>
      </c>
      <c r="S15" s="10">
        <f t="shared" si="8"/>
        <v>103.17341233939275</v>
      </c>
      <c r="T15" s="13">
        <f>N15*T5+T14</f>
        <v>0</v>
      </c>
      <c r="U15" s="13">
        <f>O15*U5+U14</f>
        <v>0</v>
      </c>
      <c r="V15" s="13">
        <f>P15*V5+V14</f>
        <v>0</v>
      </c>
      <c r="W15" s="13">
        <f>Q15*W5+W14</f>
        <v>0</v>
      </c>
      <c r="X15" s="13">
        <f>N15*X5+X14</f>
        <v>0</v>
      </c>
      <c r="Y15" s="13">
        <f>Q15*Y5+Y14</f>
        <v>0</v>
      </c>
      <c r="Z15" s="11">
        <f t="shared" si="9"/>
        <v>711.4342527173427</v>
      </c>
      <c r="AA15" s="21" t="s">
        <v>43</v>
      </c>
      <c r="AB15" s="22" t="s">
        <v>44</v>
      </c>
      <c r="AC15" s="22" t="s">
        <v>45</v>
      </c>
    </row>
    <row r="16" spans="1:37" ht="12.75" customHeight="1" x14ac:dyDescent="0.2">
      <c r="A16" s="12"/>
      <c r="B16" s="123"/>
      <c r="C16" s="123"/>
      <c r="D16" s="123"/>
      <c r="E16" s="123"/>
      <c r="F16" s="124"/>
      <c r="G16" s="123"/>
      <c r="H16" s="121"/>
      <c r="I16" s="123"/>
      <c r="J16" s="123"/>
      <c r="K16" s="13"/>
      <c r="L16" s="13"/>
      <c r="M16" s="13"/>
      <c r="N16" s="13"/>
      <c r="O16" s="10"/>
      <c r="P16" s="13"/>
      <c r="Q16" s="13"/>
      <c r="R16" s="13"/>
      <c r="S16" s="10"/>
      <c r="T16" s="13"/>
      <c r="U16" s="13"/>
      <c r="V16" s="13"/>
      <c r="W16" s="13"/>
      <c r="Z16" s="11"/>
      <c r="AA16" s="21" t="s">
        <v>46</v>
      </c>
      <c r="AB16" s="22" t="s">
        <v>44</v>
      </c>
      <c r="AC16" s="22" t="s">
        <v>47</v>
      </c>
    </row>
    <row r="17" spans="1:29" ht="12.75" customHeight="1" x14ac:dyDescent="0.2">
      <c r="A17" s="12" t="s">
        <v>118</v>
      </c>
      <c r="B17" s="123">
        <v>78317</v>
      </c>
      <c r="C17" s="123">
        <v>0</v>
      </c>
      <c r="D17" s="123">
        <v>4.3232343769291202</v>
      </c>
      <c r="E17" s="123">
        <v>28</v>
      </c>
      <c r="F17" s="124">
        <v>3.0559130652582098</v>
      </c>
      <c r="G17" s="123">
        <v>0</v>
      </c>
      <c r="H17" s="122">
        <v>0</v>
      </c>
      <c r="I17" s="123">
        <v>0</v>
      </c>
      <c r="J17" s="123">
        <v>0</v>
      </c>
      <c r="K17" s="13">
        <f>AVERAGE(D15:D17)*(C17)/27</f>
        <v>0</v>
      </c>
      <c r="L17" s="13">
        <f>AVERAGE(E15:E17)*(C17)/27</f>
        <v>0</v>
      </c>
      <c r="M17" s="13">
        <f>AVERAGE(F15:F17)*(C17)/27</f>
        <v>0</v>
      </c>
      <c r="N17" s="13">
        <f>AVERAGE(G15:G17)*(C17)/27</f>
        <v>0</v>
      </c>
      <c r="O17" s="10">
        <f>AVERAGE(H15:H17)*(C17)/27</f>
        <v>0</v>
      </c>
      <c r="P17" s="13">
        <f>AVERAGE(I15:I17)*(C17)/27</f>
        <v>0</v>
      </c>
      <c r="Q17" s="13">
        <f>AVERAGE(J15:J17)*(C17)/27</f>
        <v>0</v>
      </c>
      <c r="R17" s="13">
        <f>K17*R5+R15</f>
        <v>1032.9780354271061</v>
      </c>
      <c r="S17" s="10">
        <f>(M17-(P17*$V$5)-(Q17*$Y$5))*$S$5+S15</f>
        <v>103.17341233939275</v>
      </c>
      <c r="T17" s="13">
        <f>N17*T5+T15</f>
        <v>0</v>
      </c>
      <c r="U17" s="13">
        <f>O17*U5+U15</f>
        <v>0</v>
      </c>
      <c r="V17" s="13">
        <f>P17*V5+V15</f>
        <v>0</v>
      </c>
      <c r="W17" s="13">
        <f>Q17*W5+W15</f>
        <v>0</v>
      </c>
      <c r="X17" s="13">
        <f>N17*X5+X15</f>
        <v>0</v>
      </c>
      <c r="Y17" s="13">
        <f>Q17*Y5+Y15</f>
        <v>0</v>
      </c>
      <c r="Z17" s="11">
        <f>(K17-L17+P17-(M17-(Q17*$Y$5))*$S$5+Z15)</f>
        <v>711.4342527173427</v>
      </c>
      <c r="AA17" s="23" t="s">
        <v>48</v>
      </c>
      <c r="AB17" s="24" t="s">
        <v>49</v>
      </c>
      <c r="AC17" s="24" t="s">
        <v>50</v>
      </c>
    </row>
    <row r="18" spans="1:29" ht="12.75" customHeight="1" x14ac:dyDescent="0.2">
      <c r="A18" s="12" t="s">
        <v>119</v>
      </c>
      <c r="B18" s="123">
        <v>78350</v>
      </c>
      <c r="C18" s="123">
        <f t="shared" si="0"/>
        <v>33</v>
      </c>
      <c r="D18" s="123">
        <v>162.31400838432799</v>
      </c>
      <c r="E18" s="123">
        <v>28</v>
      </c>
      <c r="F18" s="124">
        <v>4.8939405248765997</v>
      </c>
      <c r="G18" s="123">
        <v>0</v>
      </c>
      <c r="H18" s="123">
        <v>0</v>
      </c>
      <c r="I18" s="123">
        <v>0</v>
      </c>
      <c r="J18" s="123">
        <v>0</v>
      </c>
      <c r="K18" s="13">
        <f t="shared" si="1"/>
        <v>101.83387057632379</v>
      </c>
      <c r="L18" s="13">
        <f t="shared" si="2"/>
        <v>34.222222222222221</v>
      </c>
      <c r="M18" s="13">
        <f t="shared" si="3"/>
        <v>4.8582438606379394</v>
      </c>
      <c r="N18" s="13">
        <f t="shared" si="4"/>
        <v>0</v>
      </c>
      <c r="O18" s="10">
        <f t="shared" si="7"/>
        <v>0</v>
      </c>
      <c r="P18" s="13">
        <f t="shared" si="5"/>
        <v>0</v>
      </c>
      <c r="Q18" s="13">
        <f t="shared" si="6"/>
        <v>0</v>
      </c>
      <c r="R18" s="13">
        <f>K18*R5+R17</f>
        <v>1134.8119060034298</v>
      </c>
      <c r="S18" s="10">
        <f t="shared" si="8"/>
        <v>108.0316562000307</v>
      </c>
      <c r="T18" s="13">
        <f>N18*T5+T17</f>
        <v>0</v>
      </c>
      <c r="U18" s="13">
        <f>O18*U5+U17</f>
        <v>0</v>
      </c>
      <c r="V18" s="13">
        <f>P18*V5+V17</f>
        <v>0</v>
      </c>
      <c r="W18" s="13">
        <f>Q18*W5+W17</f>
        <v>0</v>
      </c>
      <c r="X18" s="13">
        <f>N18*X5+X17</f>
        <v>0</v>
      </c>
      <c r="Y18" s="13">
        <f>Q18*Y5+Y17</f>
        <v>0</v>
      </c>
      <c r="Z18" s="11">
        <f t="shared" si="9"/>
        <v>774.18765721080626</v>
      </c>
      <c r="AA18" s="23" t="s">
        <v>51</v>
      </c>
      <c r="AB18" s="24" t="s">
        <v>52</v>
      </c>
      <c r="AC18" s="24" t="s">
        <v>53</v>
      </c>
    </row>
    <row r="19" spans="1:29" ht="12.75" customHeight="1" x14ac:dyDescent="0.2">
      <c r="A19" s="12" t="s">
        <v>120</v>
      </c>
      <c r="B19" s="123">
        <v>78400</v>
      </c>
      <c r="C19" s="123">
        <f t="shared" si="0"/>
        <v>50</v>
      </c>
      <c r="D19" s="123">
        <v>167.779587959856</v>
      </c>
      <c r="E19" s="123">
        <v>28</v>
      </c>
      <c r="F19" s="124">
        <v>7.67015994727626</v>
      </c>
      <c r="G19" s="123">
        <v>0</v>
      </c>
      <c r="H19" s="121">
        <v>0</v>
      </c>
      <c r="I19" s="123">
        <v>0</v>
      </c>
      <c r="J19" s="123">
        <v>0</v>
      </c>
      <c r="K19" s="13">
        <f t="shared" si="1"/>
        <v>305.64221883720739</v>
      </c>
      <c r="L19" s="13">
        <f t="shared" si="2"/>
        <v>51.851851851851855</v>
      </c>
      <c r="M19" s="13">
        <f t="shared" si="3"/>
        <v>11.633426363104499</v>
      </c>
      <c r="N19" s="13">
        <f t="shared" si="4"/>
        <v>0</v>
      </c>
      <c r="O19" s="10">
        <f t="shared" si="7"/>
        <v>0</v>
      </c>
      <c r="P19" s="13">
        <f t="shared" si="5"/>
        <v>0</v>
      </c>
      <c r="Q19" s="13">
        <f t="shared" si="6"/>
        <v>0</v>
      </c>
      <c r="R19" s="13">
        <f>K19*R5+R18</f>
        <v>1440.4541248406372</v>
      </c>
      <c r="S19" s="10">
        <f t="shared" si="8"/>
        <v>119.6650825631352</v>
      </c>
      <c r="T19" s="13">
        <f>N19*T5+T18</f>
        <v>0</v>
      </c>
      <c r="U19" s="13">
        <f>O19*U5+U18</f>
        <v>0</v>
      </c>
      <c r="V19" s="13">
        <f>P19*V5+V18</f>
        <v>0</v>
      </c>
      <c r="W19" s="13">
        <f>Q19*W5+W18</f>
        <v>0</v>
      </c>
      <c r="X19" s="13">
        <f>N19*X5+X18</f>
        <v>0</v>
      </c>
      <c r="Y19" s="13">
        <f>Q19*Y5+Y18</f>
        <v>0</v>
      </c>
      <c r="Z19" s="11">
        <f t="shared" si="9"/>
        <v>1016.3445978330574</v>
      </c>
      <c r="AA19" s="23" t="s">
        <v>54</v>
      </c>
      <c r="AB19" s="24" t="s">
        <v>105</v>
      </c>
      <c r="AC19" s="24" t="s">
        <v>56</v>
      </c>
    </row>
    <row r="20" spans="1:29" ht="12.75" customHeight="1" x14ac:dyDescent="0.2">
      <c r="A20" s="12" t="s">
        <v>121</v>
      </c>
      <c r="B20" s="123">
        <v>78425</v>
      </c>
      <c r="C20" s="123">
        <f t="shared" si="0"/>
        <v>25</v>
      </c>
      <c r="D20" s="123">
        <v>171.17619010723499</v>
      </c>
      <c r="E20" s="123">
        <v>28</v>
      </c>
      <c r="F20" s="124">
        <v>10.6409568006111</v>
      </c>
      <c r="G20" s="123">
        <v>0</v>
      </c>
      <c r="H20" s="122">
        <v>0</v>
      </c>
      <c r="I20" s="123">
        <v>0</v>
      </c>
      <c r="J20" s="123">
        <v>0</v>
      </c>
      <c r="K20" s="13">
        <f t="shared" si="1"/>
        <v>156.92397132735695</v>
      </c>
      <c r="L20" s="13">
        <f t="shared" si="2"/>
        <v>25.925925925925927</v>
      </c>
      <c r="M20" s="13">
        <f t="shared" si="3"/>
        <v>8.477368864762667</v>
      </c>
      <c r="N20" s="13">
        <f t="shared" si="4"/>
        <v>0</v>
      </c>
      <c r="O20" s="10">
        <f t="shared" si="7"/>
        <v>0</v>
      </c>
      <c r="P20" s="13">
        <f t="shared" si="5"/>
        <v>0</v>
      </c>
      <c r="Q20" s="13">
        <f t="shared" si="6"/>
        <v>0</v>
      </c>
      <c r="R20" s="13">
        <f>K20*R5+R19</f>
        <v>1597.378096167994</v>
      </c>
      <c r="S20" s="10">
        <f t="shared" si="8"/>
        <v>128.14245142789787</v>
      </c>
      <c r="T20" s="13">
        <f>N20*T5+T19</f>
        <v>0</v>
      </c>
      <c r="U20" s="13">
        <f>O20*U5+U19</f>
        <v>0</v>
      </c>
      <c r="V20" s="13">
        <f>P20*V5+V19</f>
        <v>0</v>
      </c>
      <c r="W20" s="13">
        <f>Q20*W5+W19</f>
        <v>0</v>
      </c>
      <c r="X20" s="13">
        <f>N20*X5+X19</f>
        <v>0</v>
      </c>
      <c r="Y20" s="13">
        <f>Q20*Y5+Y19</f>
        <v>0</v>
      </c>
      <c r="Z20" s="11">
        <f t="shared" si="9"/>
        <v>1138.8652743697257</v>
      </c>
      <c r="AA20" s="23" t="s">
        <v>54</v>
      </c>
      <c r="AB20" s="24" t="s">
        <v>106</v>
      </c>
      <c r="AC20" s="24" t="s">
        <v>58</v>
      </c>
    </row>
    <row r="21" spans="1:29" ht="12.75" customHeight="1" x14ac:dyDescent="0.2">
      <c r="A21" s="12" t="s">
        <v>122</v>
      </c>
      <c r="B21" s="123">
        <v>78450</v>
      </c>
      <c r="C21" s="123">
        <f t="shared" si="0"/>
        <v>25</v>
      </c>
      <c r="D21" s="123">
        <v>175.344325669315</v>
      </c>
      <c r="E21" s="123">
        <v>28</v>
      </c>
      <c r="F21" s="124">
        <v>13.912348386778801</v>
      </c>
      <c r="G21" s="123">
        <v>0</v>
      </c>
      <c r="H21" s="123">
        <v>0</v>
      </c>
      <c r="I21" s="123">
        <v>0</v>
      </c>
      <c r="J21" s="123">
        <v>0</v>
      </c>
      <c r="K21" s="13">
        <f t="shared" si="1"/>
        <v>160.42616471136574</v>
      </c>
      <c r="L21" s="13">
        <f t="shared" si="2"/>
        <v>25.925925925925927</v>
      </c>
      <c r="M21" s="13">
        <f t="shared" si="3"/>
        <v>11.367270920087917</v>
      </c>
      <c r="N21" s="13">
        <f t="shared" si="4"/>
        <v>0</v>
      </c>
      <c r="O21" s="10">
        <f t="shared" si="7"/>
        <v>0</v>
      </c>
      <c r="P21" s="13">
        <f t="shared" si="5"/>
        <v>0</v>
      </c>
      <c r="Q21" s="13">
        <f t="shared" si="6"/>
        <v>0</v>
      </c>
      <c r="R21" s="13">
        <f>K21*R5+R20</f>
        <v>1757.8042608793598</v>
      </c>
      <c r="S21" s="10">
        <f t="shared" si="8"/>
        <v>139.50972234798579</v>
      </c>
      <c r="T21" s="13">
        <f>N21*T5+T20</f>
        <v>0</v>
      </c>
      <c r="U21" s="13">
        <f>O21*U5+U20</f>
        <v>0</v>
      </c>
      <c r="V21" s="13">
        <f>P21*V5+V20</f>
        <v>0</v>
      </c>
      <c r="W21" s="13">
        <f>Q21*W5+W20</f>
        <v>0</v>
      </c>
      <c r="X21" s="13">
        <f>N21*X5+X20</f>
        <v>0</v>
      </c>
      <c r="Y21" s="13">
        <f>Q21*Y5+Y20</f>
        <v>0</v>
      </c>
      <c r="Z21" s="11">
        <f t="shared" si="9"/>
        <v>1261.9982422350777</v>
      </c>
      <c r="AA21" s="23" t="s">
        <v>54</v>
      </c>
      <c r="AB21" s="24" t="s">
        <v>107</v>
      </c>
      <c r="AC21" s="24" t="s">
        <v>62</v>
      </c>
    </row>
    <row r="22" spans="1:29" ht="12.75" customHeight="1" thickBot="1" x14ac:dyDescent="0.25">
      <c r="A22" s="12" t="s">
        <v>123</v>
      </c>
      <c r="B22" s="123">
        <v>78500.000000000102</v>
      </c>
      <c r="C22" s="123">
        <f t="shared" si="0"/>
        <v>50.000000000101863</v>
      </c>
      <c r="D22" s="123">
        <v>182.48647878452701</v>
      </c>
      <c r="E22" s="123">
        <v>28</v>
      </c>
      <c r="F22" s="124">
        <v>15.3135188399374</v>
      </c>
      <c r="G22" s="123">
        <v>0</v>
      </c>
      <c r="H22" s="121">
        <v>0</v>
      </c>
      <c r="I22" s="123">
        <v>0</v>
      </c>
      <c r="J22" s="123">
        <v>0</v>
      </c>
      <c r="K22" s="13">
        <f t="shared" si="1"/>
        <v>331.32481893941758</v>
      </c>
      <c r="L22" s="13">
        <f t="shared" si="2"/>
        <v>51.851851851957491</v>
      </c>
      <c r="M22" s="13">
        <f t="shared" si="3"/>
        <v>27.060988172940501</v>
      </c>
      <c r="N22" s="13">
        <f t="shared" si="4"/>
        <v>0</v>
      </c>
      <c r="O22" s="10">
        <f t="shared" si="7"/>
        <v>0</v>
      </c>
      <c r="P22" s="13">
        <f t="shared" si="5"/>
        <v>0</v>
      </c>
      <c r="Q22" s="13">
        <f t="shared" si="6"/>
        <v>0</v>
      </c>
      <c r="R22" s="13">
        <f>K22*R5+R21</f>
        <v>2089.1290798187774</v>
      </c>
      <c r="S22" s="10">
        <f t="shared" si="8"/>
        <v>166.5707105209263</v>
      </c>
      <c r="T22" s="13">
        <f>N22*T5+T21</f>
        <v>0</v>
      </c>
      <c r="U22" s="13">
        <f>O22*U5+U21</f>
        <v>0</v>
      </c>
      <c r="V22" s="13">
        <f>P22*V5+V21</f>
        <v>0</v>
      </c>
      <c r="W22" s="13">
        <f>Q22*W5+W21</f>
        <v>0</v>
      </c>
      <c r="X22" s="13">
        <f>N22*X5+X21</f>
        <v>0</v>
      </c>
      <c r="Y22" s="13">
        <f>Q22*Y5+Y21</f>
        <v>0</v>
      </c>
      <c r="Z22" s="11">
        <f t="shared" si="9"/>
        <v>1514.4102211495972</v>
      </c>
      <c r="AA22" s="25" t="s">
        <v>54</v>
      </c>
      <c r="AB22" s="26" t="s">
        <v>108</v>
      </c>
      <c r="AC22" s="26" t="s">
        <v>60</v>
      </c>
    </row>
    <row r="23" spans="1:29" ht="12.75" customHeight="1" x14ac:dyDescent="0.2">
      <c r="A23" s="12" t="s">
        <v>124</v>
      </c>
      <c r="B23" s="123">
        <v>78550.000000001295</v>
      </c>
      <c r="C23" s="123">
        <f t="shared" si="0"/>
        <v>50.000000001193257</v>
      </c>
      <c r="D23" s="123">
        <v>208.987738350266</v>
      </c>
      <c r="E23" s="123">
        <v>28</v>
      </c>
      <c r="F23" s="124">
        <v>12.959150928642</v>
      </c>
      <c r="G23" s="123">
        <v>0</v>
      </c>
      <c r="H23" s="122">
        <v>0</v>
      </c>
      <c r="I23" s="123">
        <v>0</v>
      </c>
      <c r="J23" s="123">
        <v>0</v>
      </c>
      <c r="K23" s="13">
        <f t="shared" si="1"/>
        <v>362.47612698531071</v>
      </c>
      <c r="L23" s="13">
        <f t="shared" si="2"/>
        <v>51.8518518530893</v>
      </c>
      <c r="M23" s="13">
        <f t="shared" si="3"/>
        <v>26.178397934494566</v>
      </c>
      <c r="N23" s="13">
        <f t="shared" si="4"/>
        <v>0</v>
      </c>
      <c r="O23" s="10">
        <f t="shared" si="7"/>
        <v>0</v>
      </c>
      <c r="P23" s="13">
        <f t="shared" si="5"/>
        <v>0</v>
      </c>
      <c r="Q23" s="13">
        <f t="shared" si="6"/>
        <v>0</v>
      </c>
      <c r="R23" s="13">
        <f>K23*R5+R22</f>
        <v>2451.6052068040881</v>
      </c>
      <c r="S23" s="10">
        <f t="shared" si="8"/>
        <v>192.74910845542087</v>
      </c>
      <c r="T23" s="13">
        <f>N23*T5+T22</f>
        <v>0</v>
      </c>
      <c r="U23" s="13">
        <f>O23*U5+U22</f>
        <v>0</v>
      </c>
      <c r="V23" s="13">
        <f>P23*V5+V22</f>
        <v>0</v>
      </c>
      <c r="W23" s="13">
        <f>Q23*W5+W22</f>
        <v>0</v>
      </c>
      <c r="X23" s="13">
        <f>N23*X5+X22</f>
        <v>0</v>
      </c>
      <c r="Y23" s="13">
        <f>Q23*Y5+Y22</f>
        <v>0</v>
      </c>
      <c r="Z23" s="11">
        <f t="shared" si="9"/>
        <v>1798.856098347324</v>
      </c>
      <c r="AA23" s="16"/>
      <c r="AB23" s="16"/>
      <c r="AC23" s="16"/>
    </row>
    <row r="24" spans="1:29" ht="12.75" customHeight="1" x14ac:dyDescent="0.2">
      <c r="A24" s="12" t="s">
        <v>125</v>
      </c>
      <c r="B24" s="123">
        <v>78600</v>
      </c>
      <c r="C24" s="123">
        <f t="shared" si="0"/>
        <v>49.99999999870488</v>
      </c>
      <c r="D24" s="123">
        <v>183.698701860483</v>
      </c>
      <c r="E24" s="123">
        <v>29</v>
      </c>
      <c r="F24" s="124">
        <v>6.8745094832265696</v>
      </c>
      <c r="G24" s="123">
        <v>0</v>
      </c>
      <c r="H24" s="123">
        <v>0</v>
      </c>
      <c r="I24" s="123">
        <v>0</v>
      </c>
      <c r="J24" s="123">
        <v>0</v>
      </c>
      <c r="K24" s="13">
        <f t="shared" si="1"/>
        <v>363.59855574127539</v>
      </c>
      <c r="L24" s="13">
        <f t="shared" si="2"/>
        <v>52.777777776410709</v>
      </c>
      <c r="M24" s="13">
        <f t="shared" si="3"/>
        <v>18.364500380884103</v>
      </c>
      <c r="N24" s="13">
        <f t="shared" si="4"/>
        <v>0</v>
      </c>
      <c r="O24" s="10">
        <f t="shared" si="7"/>
        <v>0</v>
      </c>
      <c r="P24" s="13">
        <f t="shared" si="5"/>
        <v>0</v>
      </c>
      <c r="Q24" s="13">
        <f t="shared" si="6"/>
        <v>0</v>
      </c>
      <c r="R24" s="13">
        <f>K24*R5+R23</f>
        <v>2815.2037625453636</v>
      </c>
      <c r="S24" s="10">
        <f t="shared" si="8"/>
        <v>211.11360883630496</v>
      </c>
      <c r="T24" s="13">
        <f>N24*T5+T23</f>
        <v>0</v>
      </c>
      <c r="U24" s="13">
        <f>O24*U5+U23</f>
        <v>0</v>
      </c>
      <c r="V24" s="13">
        <f>P24*V5+V23</f>
        <v>0</v>
      </c>
      <c r="W24" s="13">
        <f>Q24*W5+W23</f>
        <v>0</v>
      </c>
      <c r="X24" s="13">
        <f>N24*X5+X23</f>
        <v>0</v>
      </c>
      <c r="Y24" s="13">
        <f>Q24*Y5+Y23</f>
        <v>0</v>
      </c>
      <c r="Z24" s="11">
        <f t="shared" si="9"/>
        <v>2091.3123759313044</v>
      </c>
      <c r="AA24" s="16"/>
      <c r="AB24" s="16"/>
      <c r="AC24" s="16"/>
    </row>
    <row r="25" spans="1:29" ht="12.75" customHeight="1" x14ac:dyDescent="0.2">
      <c r="A25" s="12" t="s">
        <v>126</v>
      </c>
      <c r="B25" s="123">
        <v>78650</v>
      </c>
      <c r="C25" s="123">
        <f t="shared" si="0"/>
        <v>50</v>
      </c>
      <c r="D25" s="123">
        <v>186.38258883659401</v>
      </c>
      <c r="E25" s="123">
        <v>30</v>
      </c>
      <c r="F25" s="123">
        <v>5.5382843412971798</v>
      </c>
      <c r="G25" s="123">
        <v>0</v>
      </c>
      <c r="H25" s="121">
        <v>0</v>
      </c>
      <c r="I25" s="123">
        <v>0</v>
      </c>
      <c r="J25" s="123">
        <v>0</v>
      </c>
      <c r="K25" s="13">
        <f t="shared" si="1"/>
        <v>342.66786175655278</v>
      </c>
      <c r="L25" s="13">
        <f t="shared" si="2"/>
        <v>54.629629629629626</v>
      </c>
      <c r="M25" s="13">
        <f t="shared" si="3"/>
        <v>11.493327615299767</v>
      </c>
      <c r="N25" s="13">
        <f t="shared" si="4"/>
        <v>0</v>
      </c>
      <c r="O25" s="10">
        <f t="shared" si="7"/>
        <v>0</v>
      </c>
      <c r="P25" s="13">
        <f t="shared" si="5"/>
        <v>0</v>
      </c>
      <c r="Q25" s="13">
        <f t="shared" si="6"/>
        <v>0</v>
      </c>
      <c r="R25" s="13">
        <f>K25*R5+R24</f>
        <v>3157.8716243019162</v>
      </c>
      <c r="S25" s="10">
        <f t="shared" si="8"/>
        <v>222.60693645160472</v>
      </c>
      <c r="T25" s="13">
        <f>N25*T5+T24</f>
        <v>0</v>
      </c>
      <c r="U25" s="13">
        <f>O25*U5+U24</f>
        <v>0</v>
      </c>
      <c r="V25" s="13">
        <f>P25*V5+V24</f>
        <v>0</v>
      </c>
      <c r="W25" s="13">
        <f>Q25*W5+W24</f>
        <v>0</v>
      </c>
      <c r="X25" s="13">
        <f>N25*X5+X24</f>
        <v>0</v>
      </c>
      <c r="Y25" s="13">
        <f>Q25*Y5+Y24</f>
        <v>0</v>
      </c>
      <c r="Z25" s="11">
        <f t="shared" si="9"/>
        <v>2367.8572804429277</v>
      </c>
      <c r="AA25" s="16"/>
      <c r="AB25" s="16"/>
      <c r="AC25" s="16"/>
    </row>
    <row r="26" spans="1:29" ht="12.75" customHeight="1" x14ac:dyDescent="0.2">
      <c r="A26" s="12" t="s">
        <v>127</v>
      </c>
      <c r="B26" s="123">
        <v>78700</v>
      </c>
      <c r="C26" s="123">
        <f t="shared" si="0"/>
        <v>50</v>
      </c>
      <c r="D26" s="123">
        <v>194.231411212811</v>
      </c>
      <c r="E26" s="123">
        <v>31</v>
      </c>
      <c r="F26" s="123">
        <v>8.5217579864765796</v>
      </c>
      <c r="G26" s="123">
        <v>0</v>
      </c>
      <c r="H26" s="122">
        <v>0</v>
      </c>
      <c r="I26" s="123">
        <v>0</v>
      </c>
      <c r="J26" s="123">
        <v>0</v>
      </c>
      <c r="K26" s="13">
        <f t="shared" si="1"/>
        <v>352.42037041611576</v>
      </c>
      <c r="L26" s="13">
        <f t="shared" si="2"/>
        <v>56.481481481481481</v>
      </c>
      <c r="M26" s="13">
        <f t="shared" si="3"/>
        <v>13.01855771090163</v>
      </c>
      <c r="N26" s="13">
        <f t="shared" si="4"/>
        <v>0</v>
      </c>
      <c r="O26" s="10">
        <f t="shared" si="7"/>
        <v>0</v>
      </c>
      <c r="P26" s="13">
        <f t="shared" si="5"/>
        <v>0</v>
      </c>
      <c r="Q26" s="13">
        <f t="shared" si="6"/>
        <v>0</v>
      </c>
      <c r="R26" s="13">
        <f>K26*R5+R25</f>
        <v>3510.2919947180321</v>
      </c>
      <c r="S26" s="10">
        <f t="shared" si="8"/>
        <v>235.62549416250636</v>
      </c>
      <c r="T26" s="13">
        <f>N26*T5+T25</f>
        <v>0</v>
      </c>
      <c r="U26" s="13">
        <f>O26*U5+U25</f>
        <v>0</v>
      </c>
      <c r="V26" s="13">
        <f>P26*V5+V25</f>
        <v>0</v>
      </c>
      <c r="W26" s="13">
        <f>Q26*W5+W25</f>
        <v>0</v>
      </c>
      <c r="X26" s="13">
        <f>N26*X5+X25</f>
        <v>0</v>
      </c>
      <c r="Y26" s="13">
        <f>Q26*Y5+Y25</f>
        <v>0</v>
      </c>
      <c r="Z26" s="11">
        <f t="shared" si="9"/>
        <v>2650.7776116666605</v>
      </c>
      <c r="AA26" s="16"/>
      <c r="AB26" s="16"/>
      <c r="AC26" s="16"/>
    </row>
    <row r="27" spans="1:29" ht="12.75" customHeight="1" x14ac:dyDescent="0.2">
      <c r="A27" s="12" t="s">
        <v>128</v>
      </c>
      <c r="B27" s="123">
        <v>78750</v>
      </c>
      <c r="C27" s="123">
        <f t="shared" si="0"/>
        <v>50</v>
      </c>
      <c r="D27" s="123">
        <v>205.34580539123999</v>
      </c>
      <c r="E27" s="123">
        <v>31</v>
      </c>
      <c r="F27" s="123">
        <v>8.1198527188553307</v>
      </c>
      <c r="G27" s="123">
        <v>0</v>
      </c>
      <c r="H27" s="123">
        <v>0</v>
      </c>
      <c r="I27" s="123">
        <v>0</v>
      </c>
      <c r="J27" s="123">
        <v>0</v>
      </c>
      <c r="K27" s="13">
        <f t="shared" si="1"/>
        <v>369.97890426301018</v>
      </c>
      <c r="L27" s="13">
        <f t="shared" si="2"/>
        <v>57.407407407407405</v>
      </c>
      <c r="M27" s="13">
        <f t="shared" si="3"/>
        <v>15.408898801233249</v>
      </c>
      <c r="N27" s="13">
        <f t="shared" si="4"/>
        <v>0</v>
      </c>
      <c r="O27" s="10">
        <f t="shared" si="7"/>
        <v>0</v>
      </c>
      <c r="P27" s="13">
        <f t="shared" si="5"/>
        <v>0</v>
      </c>
      <c r="Q27" s="13">
        <f t="shared" si="6"/>
        <v>0</v>
      </c>
      <c r="R27" s="13">
        <f>K27*R5+R26</f>
        <v>3880.2708989810421</v>
      </c>
      <c r="S27" s="10">
        <f t="shared" si="8"/>
        <v>251.03439296373961</v>
      </c>
      <c r="T27" s="13">
        <f>N27*T5+T26</f>
        <v>0</v>
      </c>
      <c r="U27" s="13">
        <f>O27*U5+U26</f>
        <v>0</v>
      </c>
      <c r="V27" s="13">
        <f>P27*V5+V26</f>
        <v>0</v>
      </c>
      <c r="W27" s="13">
        <f>Q27*W5+W26</f>
        <v>0</v>
      </c>
      <c r="X27" s="13">
        <f>N27*X5+X26</f>
        <v>0</v>
      </c>
      <c r="Y27" s="13">
        <f>Q27*Y5+Y26</f>
        <v>0</v>
      </c>
      <c r="Z27" s="11">
        <f t="shared" si="9"/>
        <v>2947.94020972103</v>
      </c>
      <c r="AA27" s="16"/>
      <c r="AB27" s="16"/>
      <c r="AC27" s="16"/>
    </row>
    <row r="28" spans="1:29" ht="12.75" customHeight="1" x14ac:dyDescent="0.2">
      <c r="A28" s="12" t="s">
        <v>129</v>
      </c>
      <c r="B28" s="123">
        <v>78800</v>
      </c>
      <c r="C28" s="123">
        <f t="shared" si="0"/>
        <v>50</v>
      </c>
      <c r="D28" s="123">
        <v>227.84245184282901</v>
      </c>
      <c r="E28" s="123">
        <v>32</v>
      </c>
      <c r="F28" s="123">
        <v>9.3620034943796799</v>
      </c>
      <c r="G28" s="123">
        <v>0</v>
      </c>
      <c r="H28" s="121">
        <v>0</v>
      </c>
      <c r="I28" s="123">
        <v>0</v>
      </c>
      <c r="J28" s="123">
        <v>0</v>
      </c>
      <c r="K28" s="13">
        <f t="shared" si="1"/>
        <v>401.10023817969352</v>
      </c>
      <c r="L28" s="13">
        <f t="shared" si="2"/>
        <v>58.333333333333336</v>
      </c>
      <c r="M28" s="13">
        <f t="shared" si="3"/>
        <v>16.186903901143531</v>
      </c>
      <c r="N28" s="13">
        <f t="shared" si="4"/>
        <v>0</v>
      </c>
      <c r="O28" s="10">
        <f t="shared" si="7"/>
        <v>0</v>
      </c>
      <c r="P28" s="13">
        <f t="shared" si="5"/>
        <v>0</v>
      </c>
      <c r="Q28" s="13">
        <f t="shared" si="6"/>
        <v>0</v>
      </c>
      <c r="R28" s="13">
        <f>K28*R5+R27</f>
        <v>4281.371137160736</v>
      </c>
      <c r="S28" s="10">
        <f t="shared" si="8"/>
        <v>267.22129686488313</v>
      </c>
      <c r="T28" s="13">
        <f>N28*T5+T27</f>
        <v>0</v>
      </c>
      <c r="U28" s="13">
        <f>O28*U5+U27</f>
        <v>0</v>
      </c>
      <c r="V28" s="13">
        <f>P28*V5+V27</f>
        <v>0</v>
      </c>
      <c r="W28" s="13">
        <f>Q28*W5+W27</f>
        <v>0</v>
      </c>
      <c r="X28" s="13">
        <f>N28*X5+X27</f>
        <v>0</v>
      </c>
      <c r="Y28" s="13">
        <f>Q28*Y5+Y27</f>
        <v>0</v>
      </c>
      <c r="Z28" s="11">
        <f t="shared" si="9"/>
        <v>3274.5202106662468</v>
      </c>
      <c r="AA28" s="16"/>
      <c r="AB28" s="16"/>
      <c r="AC28" s="16"/>
    </row>
    <row r="29" spans="1:29" ht="12.75" customHeight="1" x14ac:dyDescent="0.2">
      <c r="A29" s="12" t="s">
        <v>130</v>
      </c>
      <c r="B29" s="123">
        <v>78850</v>
      </c>
      <c r="C29" s="123">
        <f t="shared" si="0"/>
        <v>50</v>
      </c>
      <c r="D29" s="123">
        <v>252.69173590055101</v>
      </c>
      <c r="E29" s="123">
        <v>32</v>
      </c>
      <c r="F29" s="123">
        <v>6.7018340373961101</v>
      </c>
      <c r="G29" s="123">
        <v>0</v>
      </c>
      <c r="H29" s="122">
        <v>0</v>
      </c>
      <c r="I29" s="123">
        <v>0</v>
      </c>
      <c r="J29" s="123">
        <v>0</v>
      </c>
      <c r="K29" s="13">
        <f t="shared" si="1"/>
        <v>444.9390627253519</v>
      </c>
      <c r="L29" s="13">
        <f t="shared" si="2"/>
        <v>59.25925925925926</v>
      </c>
      <c r="M29" s="13">
        <f t="shared" si="3"/>
        <v>14.873923640533137</v>
      </c>
      <c r="N29" s="13">
        <f t="shared" si="4"/>
        <v>0</v>
      </c>
      <c r="O29" s="10">
        <f t="shared" si="7"/>
        <v>0</v>
      </c>
      <c r="P29" s="13">
        <f t="shared" si="5"/>
        <v>0</v>
      </c>
      <c r="Q29" s="13">
        <f t="shared" si="6"/>
        <v>0</v>
      </c>
      <c r="R29" s="13">
        <f>K29*R5+R28</f>
        <v>4726.3101998860875</v>
      </c>
      <c r="S29" s="10">
        <f t="shared" si="8"/>
        <v>282.09522050541625</v>
      </c>
      <c r="T29" s="13">
        <f>N29*T5+T28</f>
        <v>0</v>
      </c>
      <c r="U29" s="13">
        <f>O29*U5+U28</f>
        <v>0</v>
      </c>
      <c r="V29" s="13">
        <f>P29*V5+V28</f>
        <v>0</v>
      </c>
      <c r="W29" s="13">
        <f>Q29*W5+W28</f>
        <v>0</v>
      </c>
      <c r="X29" s="13">
        <f>N29*X5+X28</f>
        <v>0</v>
      </c>
      <c r="Y29" s="13">
        <f>Q29*Y5+Y28</f>
        <v>0</v>
      </c>
      <c r="Z29" s="11">
        <f t="shared" si="9"/>
        <v>3645.3260904918066</v>
      </c>
    </row>
    <row r="30" spans="1:29" ht="12.75" customHeight="1" x14ac:dyDescent="0.2">
      <c r="A30" s="12" t="s">
        <v>131</v>
      </c>
      <c r="B30" s="123">
        <v>78900</v>
      </c>
      <c r="C30" s="123">
        <f t="shared" si="0"/>
        <v>50</v>
      </c>
      <c r="D30" s="123">
        <v>309.55344676627902</v>
      </c>
      <c r="E30" s="129">
        <v>39</v>
      </c>
      <c r="F30" s="123">
        <v>2.9390446631896299</v>
      </c>
      <c r="G30" s="123">
        <v>0</v>
      </c>
      <c r="H30" s="123">
        <v>0</v>
      </c>
      <c r="I30" s="123">
        <v>0</v>
      </c>
      <c r="J30" s="123">
        <v>0</v>
      </c>
      <c r="K30" s="13">
        <f t="shared" si="1"/>
        <v>520.59739135817597</v>
      </c>
      <c r="L30" s="13">
        <f t="shared" si="2"/>
        <v>65.740740740740748</v>
      </c>
      <c r="M30" s="13">
        <f t="shared" si="3"/>
        <v>8.9267395375793885</v>
      </c>
      <c r="N30" s="13">
        <f t="shared" si="4"/>
        <v>0</v>
      </c>
      <c r="O30" s="10">
        <f t="shared" si="7"/>
        <v>0</v>
      </c>
      <c r="P30" s="13">
        <f t="shared" si="5"/>
        <v>0</v>
      </c>
      <c r="Q30" s="13">
        <f t="shared" si="6"/>
        <v>0</v>
      </c>
      <c r="R30" s="13">
        <f>K30*R5+R29</f>
        <v>5246.9075912442631</v>
      </c>
      <c r="S30" s="10">
        <f t="shared" si="8"/>
        <v>291.02196004299566</v>
      </c>
      <c r="T30" s="13">
        <f>N30*T5+T29</f>
        <v>0</v>
      </c>
      <c r="U30" s="13">
        <f>O30*U5+U29</f>
        <v>0</v>
      </c>
      <c r="V30" s="13">
        <f>P30*V5+V29</f>
        <v>0</v>
      </c>
      <c r="W30" s="13">
        <f>Q30*W5+W29</f>
        <v>0</v>
      </c>
      <c r="X30" s="13">
        <f>N30*X5+X29</f>
        <v>0</v>
      </c>
      <c r="Y30" s="13">
        <f>Q30*Y5+Y29</f>
        <v>0</v>
      </c>
      <c r="Z30" s="11">
        <f t="shared" si="9"/>
        <v>4091.2560015716622</v>
      </c>
    </row>
    <row r="31" spans="1:29" ht="12.75" customHeight="1" x14ac:dyDescent="0.2">
      <c r="A31" s="12" t="s">
        <v>132</v>
      </c>
      <c r="B31" s="123">
        <v>78920</v>
      </c>
      <c r="C31" s="123">
        <f t="shared" si="0"/>
        <v>20</v>
      </c>
      <c r="D31" s="123">
        <v>189.685687051759</v>
      </c>
      <c r="E31" s="123">
        <v>49</v>
      </c>
      <c r="F31" s="123">
        <v>1.1909427456012101</v>
      </c>
      <c r="G31" s="123">
        <v>0</v>
      </c>
      <c r="H31" s="121">
        <v>0</v>
      </c>
      <c r="I31" s="123">
        <v>0</v>
      </c>
      <c r="J31" s="123">
        <v>0</v>
      </c>
      <c r="K31" s="13">
        <f t="shared" si="1"/>
        <v>184.90338289556962</v>
      </c>
      <c r="L31" s="13">
        <f t="shared" si="2"/>
        <v>32.592592592592595</v>
      </c>
      <c r="M31" s="13">
        <f t="shared" si="3"/>
        <v>1.5296249662188297</v>
      </c>
      <c r="N31" s="13">
        <f t="shared" si="4"/>
        <v>0</v>
      </c>
      <c r="O31" s="10">
        <f>AVERAGE(H30:H31)*(C31)/27</f>
        <v>0</v>
      </c>
      <c r="P31" s="13">
        <f t="shared" si="5"/>
        <v>0</v>
      </c>
      <c r="Q31" s="13">
        <f t="shared" si="6"/>
        <v>0</v>
      </c>
      <c r="R31" s="13">
        <f>K31*R5+R30</f>
        <v>5431.810974139833</v>
      </c>
      <c r="S31" s="10">
        <f t="shared" si="8"/>
        <v>292.55158500921448</v>
      </c>
      <c r="T31" s="13">
        <f>N31*T5+T30</f>
        <v>0</v>
      </c>
      <c r="U31" s="13">
        <f>O31*U5+U30</f>
        <v>0</v>
      </c>
      <c r="V31" s="13">
        <f>P31*V5+V30</f>
        <v>0</v>
      </c>
      <c r="W31" s="13">
        <f>Q31*W5+W30</f>
        <v>0</v>
      </c>
      <c r="X31" s="13">
        <f>N31*X5+X30</f>
        <v>0</v>
      </c>
      <c r="Y31" s="13">
        <f>Q31*Y5+Y30</f>
        <v>0</v>
      </c>
      <c r="Z31" s="11">
        <f t="shared" si="9"/>
        <v>4242.0371669084207</v>
      </c>
    </row>
    <row r="32" spans="1:29" ht="12.75" customHeight="1" x14ac:dyDescent="0.2">
      <c r="A32" s="12"/>
      <c r="B32" s="123"/>
      <c r="C32" s="123"/>
      <c r="D32" s="123"/>
      <c r="E32" s="123"/>
      <c r="F32" s="123"/>
      <c r="G32" s="123"/>
      <c r="H32" s="123"/>
      <c r="I32" s="123"/>
      <c r="J32" s="12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A601" s="17" t="s">
        <v>36</v>
      </c>
      <c r="AB601" s="18"/>
      <c r="AC601" s="19"/>
    </row>
    <row r="602" spans="1:2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A602" s="17" t="s">
        <v>37</v>
      </c>
      <c r="AB602" s="20" t="s">
        <v>38</v>
      </c>
      <c r="AC602" s="20"/>
    </row>
    <row r="603" spans="1:2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A603" s="21" t="s">
        <v>39</v>
      </c>
      <c r="AB603" s="22" t="s">
        <v>40</v>
      </c>
      <c r="AC603" s="22"/>
    </row>
    <row r="604" spans="1:2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21" t="s">
        <v>41</v>
      </c>
      <c r="AB604" s="22" t="s">
        <v>42</v>
      </c>
      <c r="AC604" s="22"/>
    </row>
    <row r="605" spans="1:2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21" t="s">
        <v>43</v>
      </c>
      <c r="AB605" s="22" t="s">
        <v>44</v>
      </c>
      <c r="AC605" s="22" t="s">
        <v>45</v>
      </c>
    </row>
    <row r="606" spans="1:2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46</v>
      </c>
      <c r="AB606" s="22" t="s">
        <v>44</v>
      </c>
      <c r="AC606" s="22" t="s">
        <v>47</v>
      </c>
    </row>
    <row r="607" spans="1:2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3" t="s">
        <v>48</v>
      </c>
      <c r="AB607" s="24" t="s">
        <v>49</v>
      </c>
      <c r="AC607" s="24" t="s">
        <v>50</v>
      </c>
    </row>
    <row r="608" spans="1:2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3" t="s">
        <v>51</v>
      </c>
      <c r="AB608" s="24" t="s">
        <v>52</v>
      </c>
      <c r="AC608" s="24" t="s">
        <v>53</v>
      </c>
    </row>
    <row r="609" spans="1:29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3" t="s">
        <v>54</v>
      </c>
      <c r="AB609" s="24" t="s">
        <v>55</v>
      </c>
      <c r="AC609" s="24" t="s">
        <v>56</v>
      </c>
    </row>
    <row r="610" spans="1:29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54</v>
      </c>
      <c r="AB610" s="24" t="s">
        <v>57</v>
      </c>
      <c r="AC610" s="24" t="s">
        <v>58</v>
      </c>
    </row>
    <row r="611" spans="1:29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54</v>
      </c>
      <c r="AB611" s="24" t="s">
        <v>59</v>
      </c>
      <c r="AC611" s="24" t="s">
        <v>60</v>
      </c>
    </row>
    <row r="612" spans="1:29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5" t="s">
        <v>54</v>
      </c>
      <c r="AB612" s="26" t="s">
        <v>61</v>
      </c>
      <c r="AC612" s="26" t="s">
        <v>62</v>
      </c>
    </row>
    <row r="613" spans="1:29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9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9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9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</row>
    <row r="1920" spans="1:23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</row>
    <row r="1921" spans="1:10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  <row r="4092" spans="1:10" ht="12.75" customHeight="1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  <c r="J409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82" t="s">
        <v>92</v>
      </c>
      <c r="E1" s="183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84" t="s">
        <v>10</v>
      </c>
      <c r="C17" s="184"/>
      <c r="D17" s="185">
        <f>D16+E16</f>
        <v>0</v>
      </c>
      <c r="E17" s="186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Existing Triangle Stage 4</vt:lpstr>
      <vt:lpstr>Existing Triangle Stage 5</vt:lpstr>
      <vt:lpstr>QuantityReportTempXML OLD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2020-04-27T21:53:49Z</dcterms:modified>
</cp:coreProperties>
</file>