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448BD90F-4E7E-4615-8ACB-33C5443A5956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Marley NB Stage 1" sheetId="6" r:id="rId1"/>
    <sheet name="Marley NB Stage 2" sheetId="7" r:id="rId2"/>
    <sheet name="QuantityReportTempXML - OLD" sheetId="5" r:id="rId3"/>
    <sheet name="Template-Detail" sheetId="4" r:id="rId4"/>
    <sheet name="Template-Summary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7" l="1"/>
  <c r="L45" i="7"/>
  <c r="M45" i="7"/>
  <c r="N45" i="7"/>
  <c r="O45" i="7"/>
  <c r="J45" i="7"/>
  <c r="C8" i="7"/>
  <c r="K8" i="7" s="1"/>
  <c r="C9" i="7"/>
  <c r="L9" i="7" s="1"/>
  <c r="J9" i="7"/>
  <c r="M9" i="7"/>
  <c r="C10" i="7"/>
  <c r="J10" i="7" s="1"/>
  <c r="C11" i="7"/>
  <c r="J11" i="7" s="1"/>
  <c r="J13" i="7"/>
  <c r="K13" i="7"/>
  <c r="L13" i="7"/>
  <c r="M13" i="7"/>
  <c r="N13" i="7"/>
  <c r="O13" i="7"/>
  <c r="C14" i="7"/>
  <c r="K14" i="7" s="1"/>
  <c r="C15" i="7"/>
  <c r="L15" i="7" s="1"/>
  <c r="J15" i="7"/>
  <c r="C16" i="7"/>
  <c r="J16" i="7" s="1"/>
  <c r="C17" i="7"/>
  <c r="J17" i="7" s="1"/>
  <c r="O17" i="7"/>
  <c r="C18" i="7"/>
  <c r="O18" i="7" s="1"/>
  <c r="J18" i="7"/>
  <c r="L18" i="7"/>
  <c r="M18" i="7"/>
  <c r="N18" i="7"/>
  <c r="C19" i="7"/>
  <c r="J19" i="7" s="1"/>
  <c r="N19" i="7"/>
  <c r="C20" i="7"/>
  <c r="K20" i="7" s="1"/>
  <c r="O14" i="7" l="1"/>
  <c r="J14" i="7"/>
  <c r="M15" i="7"/>
  <c r="N16" i="7"/>
  <c r="K18" i="7"/>
  <c r="M16" i="7"/>
  <c r="N14" i="7"/>
  <c r="J8" i="7"/>
  <c r="P8" i="7" s="1"/>
  <c r="P9" i="7" s="1"/>
  <c r="P10" i="7" s="1"/>
  <c r="P11" i="7" s="1"/>
  <c r="P13" i="7" s="1"/>
  <c r="P14" i="7" s="1"/>
  <c r="P15" i="7" s="1"/>
  <c r="P16" i="7" s="1"/>
  <c r="P17" i="7" s="1"/>
  <c r="P18" i="7" s="1"/>
  <c r="P19" i="7" s="1"/>
  <c r="L16" i="7"/>
  <c r="O11" i="7"/>
  <c r="K16" i="7"/>
  <c r="K11" i="7"/>
  <c r="K17" i="7"/>
  <c r="O16" i="7"/>
  <c r="O10" i="7"/>
  <c r="O8" i="7"/>
  <c r="T8" i="7" s="1"/>
  <c r="N10" i="7"/>
  <c r="N8" i="7"/>
  <c r="S8" i="7" s="1"/>
  <c r="M10" i="7"/>
  <c r="L10" i="7"/>
  <c r="L20" i="7"/>
  <c r="J20" i="7"/>
  <c r="O19" i="7"/>
  <c r="K15" i="7"/>
  <c r="K9" i="7"/>
  <c r="L19" i="7"/>
  <c r="M14" i="7"/>
  <c r="N11" i="7"/>
  <c r="K10" i="7"/>
  <c r="M8" i="7"/>
  <c r="R8" i="7" s="1"/>
  <c r="R9" i="7" s="1"/>
  <c r="R10" i="7" s="1"/>
  <c r="N17" i="7"/>
  <c r="N20" i="7"/>
  <c r="K19" i="7"/>
  <c r="M17" i="7"/>
  <c r="O15" i="7"/>
  <c r="L14" i="7"/>
  <c r="M11" i="7"/>
  <c r="O9" i="7"/>
  <c r="T9" i="7" s="1"/>
  <c r="L8" i="7"/>
  <c r="M19" i="7"/>
  <c r="O20" i="7"/>
  <c r="M20" i="7"/>
  <c r="L17" i="7"/>
  <c r="N15" i="7"/>
  <c r="L11" i="7"/>
  <c r="N9" i="7"/>
  <c r="S9" i="7" s="1"/>
  <c r="S10" i="7" s="1"/>
  <c r="Q8" i="7" l="1"/>
  <c r="T10" i="7"/>
  <c r="T11" i="7" s="1"/>
  <c r="T13" i="7" s="1"/>
  <c r="T14" i="7" s="1"/>
  <c r="T15" i="7" s="1"/>
  <c r="T16" i="7" s="1"/>
  <c r="T17" i="7" s="1"/>
  <c r="T18" i="7" s="1"/>
  <c r="T19" i="7" s="1"/>
  <c r="T20" i="7" s="1"/>
  <c r="S11" i="7"/>
  <c r="S13" i="7" s="1"/>
  <c r="S14" i="7" s="1"/>
  <c r="S15" i="7" s="1"/>
  <c r="S16" i="7" s="1"/>
  <c r="S17" i="7" s="1"/>
  <c r="S18" i="7" s="1"/>
  <c r="S19" i="7" s="1"/>
  <c r="S20" i="7" s="1"/>
  <c r="Q9" i="7"/>
  <c r="Q10" i="7" s="1"/>
  <c r="Q11" i="7" s="1"/>
  <c r="Q13" i="7" s="1"/>
  <c r="Q14" i="7" s="1"/>
  <c r="Q15" i="7" s="1"/>
  <c r="Q16" i="7" s="1"/>
  <c r="Q17" i="7" s="1"/>
  <c r="Q18" i="7" s="1"/>
  <c r="Q19" i="7" s="1"/>
  <c r="Q20" i="7" s="1"/>
  <c r="R11" i="7"/>
  <c r="R13" i="7" s="1"/>
  <c r="R14" i="7" s="1"/>
  <c r="R15" i="7" s="1"/>
  <c r="R16" i="7" s="1"/>
  <c r="R17" i="7" s="1"/>
  <c r="R18" i="7" s="1"/>
  <c r="R19" i="7" s="1"/>
  <c r="R20" i="7" s="1"/>
  <c r="P20" i="7"/>
  <c r="U8" i="7"/>
  <c r="U9" i="7" s="1"/>
  <c r="U10" i="7" s="1"/>
  <c r="U11" i="7" s="1"/>
  <c r="U13" i="7" s="1"/>
  <c r="U14" i="7" s="1"/>
  <c r="U15" i="7" s="1"/>
  <c r="U16" i="7" s="1"/>
  <c r="U17" i="7" s="1"/>
  <c r="U18" i="7" s="1"/>
  <c r="U19" i="7" s="1"/>
  <c r="U20" i="7" s="1"/>
  <c r="C43" i="7" l="1"/>
  <c r="O43" i="7" s="1"/>
  <c r="C42" i="7"/>
  <c r="M42" i="7" s="1"/>
  <c r="C41" i="7"/>
  <c r="J41" i="7" s="1"/>
  <c r="C40" i="7"/>
  <c r="K40" i="7" s="1"/>
  <c r="C39" i="7"/>
  <c r="O39" i="7" s="1"/>
  <c r="C38" i="7"/>
  <c r="K38" i="7" s="1"/>
  <c r="C37" i="7"/>
  <c r="M37" i="7" s="1"/>
  <c r="C36" i="7"/>
  <c r="N36" i="7" s="1"/>
  <c r="C35" i="7"/>
  <c r="O35" i="7" s="1"/>
  <c r="C34" i="7"/>
  <c r="M34" i="7" s="1"/>
  <c r="O33" i="7"/>
  <c r="N33" i="7"/>
  <c r="M33" i="7"/>
  <c r="L33" i="7"/>
  <c r="K33" i="7"/>
  <c r="J33" i="7"/>
  <c r="C31" i="7"/>
  <c r="J31" i="7" s="1"/>
  <c r="C30" i="7"/>
  <c r="C29" i="7"/>
  <c r="L29" i="7" s="1"/>
  <c r="C28" i="7"/>
  <c r="L28" i="7" s="1"/>
  <c r="C27" i="7"/>
  <c r="M27" i="7" s="1"/>
  <c r="C26" i="7"/>
  <c r="N26" i="7" s="1"/>
  <c r="C25" i="7"/>
  <c r="O25" i="7" s="1"/>
  <c r="C24" i="7"/>
  <c r="L24" i="7" s="1"/>
  <c r="C23" i="7"/>
  <c r="J23" i="7" s="1"/>
  <c r="C22" i="7"/>
  <c r="L21" i="7"/>
  <c r="M25" i="7" l="1"/>
  <c r="O38" i="7"/>
  <c r="J21" i="7"/>
  <c r="K24" i="7"/>
  <c r="O24" i="7"/>
  <c r="M28" i="7"/>
  <c r="O28" i="7"/>
  <c r="J29" i="7"/>
  <c r="K28" i="7"/>
  <c r="N29" i="7"/>
  <c r="J26" i="7"/>
  <c r="N37" i="7"/>
  <c r="N28" i="7"/>
  <c r="N42" i="7"/>
  <c r="J42" i="7"/>
  <c r="M26" i="7"/>
  <c r="O42" i="7"/>
  <c r="L42" i="7"/>
  <c r="K21" i="7"/>
  <c r="O31" i="7"/>
  <c r="M43" i="7"/>
  <c r="N21" i="7"/>
  <c r="S21" i="7" s="1"/>
  <c r="J28" i="7"/>
  <c r="K29" i="7"/>
  <c r="M35" i="7"/>
  <c r="L34" i="7"/>
  <c r="M36" i="7"/>
  <c r="L38" i="7"/>
  <c r="L39" i="7"/>
  <c r="O41" i="7"/>
  <c r="O23" i="7"/>
  <c r="L27" i="7"/>
  <c r="N34" i="7"/>
  <c r="O36" i="7"/>
  <c r="N27" i="7"/>
  <c r="O34" i="7"/>
  <c r="M38" i="7"/>
  <c r="M39" i="7"/>
  <c r="M21" i="7"/>
  <c r="R21" i="7" s="1"/>
  <c r="J24" i="7"/>
  <c r="K31" i="7"/>
  <c r="L37" i="7"/>
  <c r="N38" i="7"/>
  <c r="N39" i="7"/>
  <c r="K42" i="7"/>
  <c r="M24" i="7"/>
  <c r="J34" i="7"/>
  <c r="J36" i="7"/>
  <c r="J38" i="7"/>
  <c r="J39" i="7"/>
  <c r="K41" i="7"/>
  <c r="K23" i="7"/>
  <c r="N24" i="7"/>
  <c r="O26" i="7"/>
  <c r="M29" i="7"/>
  <c r="K34" i="7"/>
  <c r="K39" i="7"/>
  <c r="K22" i="7"/>
  <c r="J22" i="7"/>
  <c r="O22" i="7"/>
  <c r="M22" i="7"/>
  <c r="N22" i="7"/>
  <c r="L22" i="7"/>
  <c r="K30" i="7"/>
  <c r="J30" i="7"/>
  <c r="O30" i="7"/>
  <c r="N30" i="7"/>
  <c r="M30" i="7"/>
  <c r="L30" i="7"/>
  <c r="L40" i="7"/>
  <c r="L23" i="7"/>
  <c r="J25" i="7"/>
  <c r="O27" i="7"/>
  <c r="L31" i="7"/>
  <c r="J35" i="7"/>
  <c r="O37" i="7"/>
  <c r="L41" i="7"/>
  <c r="J43" i="7"/>
  <c r="K35" i="7"/>
  <c r="O21" i="7"/>
  <c r="T21" i="7" s="1"/>
  <c r="M23" i="7"/>
  <c r="L25" i="7"/>
  <c r="K26" i="7"/>
  <c r="J27" i="7"/>
  <c r="O29" i="7"/>
  <c r="M31" i="7"/>
  <c r="L35" i="7"/>
  <c r="K36" i="7"/>
  <c r="J37" i="7"/>
  <c r="N40" i="7"/>
  <c r="M41" i="7"/>
  <c r="L43" i="7"/>
  <c r="K25" i="7"/>
  <c r="M40" i="7"/>
  <c r="K43" i="7"/>
  <c r="N23" i="7"/>
  <c r="L26" i="7"/>
  <c r="K27" i="7"/>
  <c r="N31" i="7"/>
  <c r="L36" i="7"/>
  <c r="K37" i="7"/>
  <c r="O40" i="7"/>
  <c r="N41" i="7"/>
  <c r="N25" i="7"/>
  <c r="N35" i="7"/>
  <c r="J40" i="7"/>
  <c r="N43" i="7"/>
  <c r="N22" i="6"/>
  <c r="Q21" i="7" l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U21" i="7"/>
  <c r="P21" i="7"/>
  <c r="U22" i="7"/>
  <c r="U23" i="7" s="1"/>
  <c r="U24" i="7" s="1"/>
  <c r="U25" i="7" s="1"/>
  <c r="U26" i="7" s="1"/>
  <c r="U27" i="7" s="1"/>
  <c r="U28" i="7" s="1"/>
  <c r="U29" i="7" s="1"/>
  <c r="U30" i="7" s="1"/>
  <c r="U31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J22" i="6"/>
  <c r="K22" i="6"/>
  <c r="L22" i="6"/>
  <c r="O22" i="6"/>
  <c r="M22" i="6"/>
  <c r="S22" i="7"/>
  <c r="S23" i="7" s="1"/>
  <c r="S24" i="7" s="1"/>
  <c r="S25" i="7" s="1"/>
  <c r="S26" i="7" s="1"/>
  <c r="S27" i="7" s="1"/>
  <c r="S28" i="7" s="1"/>
  <c r="S29" i="7" s="1"/>
  <c r="S30" i="7" s="1"/>
  <c r="S31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R22" i="7"/>
  <c r="R23" i="7" s="1"/>
  <c r="R24" i="7" s="1"/>
  <c r="R25" i="7" s="1"/>
  <c r="R26" i="7" s="1"/>
  <c r="R27" i="7" s="1"/>
  <c r="R28" i="7" s="1"/>
  <c r="R29" i="7" s="1"/>
  <c r="R30" i="7" s="1"/>
  <c r="R31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T22" i="7"/>
  <c r="T23" i="7" s="1"/>
  <c r="T24" i="7" s="1"/>
  <c r="T25" i="7" s="1"/>
  <c r="T26" i="7" s="1"/>
  <c r="T27" i="7" s="1"/>
  <c r="T28" i="7" s="1"/>
  <c r="T29" i="7" s="1"/>
  <c r="T30" i="7" s="1"/>
  <c r="T31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P22" i="7"/>
  <c r="P23" i="7" s="1"/>
  <c r="P24" i="7" s="1"/>
  <c r="P25" i="7" s="1"/>
  <c r="P26" i="7" s="1"/>
  <c r="P27" i="7" s="1"/>
  <c r="P28" i="7" s="1"/>
  <c r="P29" i="7" s="1"/>
  <c r="P30" i="7" s="1"/>
  <c r="P31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Q13" i="5" l="1"/>
  <c r="P13" i="5"/>
  <c r="O13" i="5"/>
  <c r="N13" i="5"/>
  <c r="M13" i="5"/>
  <c r="L13" i="5"/>
  <c r="K13" i="5"/>
  <c r="C8" i="5" l="1"/>
  <c r="C9" i="5"/>
  <c r="C10" i="5"/>
  <c r="M10" i="5" s="1"/>
  <c r="C11" i="5"/>
  <c r="N11" i="5"/>
  <c r="C14" i="5"/>
  <c r="M14" i="5" s="1"/>
  <c r="C15" i="5"/>
  <c r="C16" i="5"/>
  <c r="C17" i="5"/>
  <c r="C18" i="5"/>
  <c r="C19" i="5"/>
  <c r="M19" i="5"/>
  <c r="C20" i="5"/>
  <c r="N20" i="5" s="1"/>
  <c r="C21" i="5"/>
  <c r="K21" i="5" s="1"/>
  <c r="C22" i="5"/>
  <c r="M22" i="5" s="1"/>
  <c r="C23" i="5"/>
  <c r="O23" i="5" s="1"/>
  <c r="C24" i="5"/>
  <c r="C25" i="5"/>
  <c r="P25" i="5" s="1"/>
  <c r="K25" i="5"/>
  <c r="C26" i="5"/>
  <c r="C27" i="5"/>
  <c r="C28" i="5"/>
  <c r="O28" i="5" s="1"/>
  <c r="C29" i="5"/>
  <c r="C30" i="5"/>
  <c r="L30" i="5" s="1"/>
  <c r="C31" i="5"/>
  <c r="M31" i="5" s="1"/>
  <c r="C34" i="5"/>
  <c r="C35" i="5"/>
  <c r="K35" i="5" s="1"/>
  <c r="C36" i="5"/>
  <c r="L36" i="5" s="1"/>
  <c r="C37" i="5"/>
  <c r="C38" i="5"/>
  <c r="C39" i="5"/>
  <c r="M39" i="5" s="1"/>
  <c r="C40" i="5"/>
  <c r="M40" i="5" s="1"/>
  <c r="C41" i="5"/>
  <c r="C42" i="5"/>
  <c r="K42" i="5" s="1"/>
  <c r="C43" i="5"/>
  <c r="M43" i="5" s="1"/>
  <c r="Q43" i="5"/>
  <c r="N42" i="5" l="1"/>
  <c r="K28" i="5"/>
  <c r="L42" i="5"/>
  <c r="Q35" i="5"/>
  <c r="P39" i="5"/>
  <c r="P35" i="5"/>
  <c r="P14" i="5"/>
  <c r="M28" i="5"/>
  <c r="Q21" i="5"/>
  <c r="N21" i="5"/>
  <c r="L25" i="5"/>
  <c r="L21" i="5"/>
  <c r="M38" i="5"/>
  <c r="O38" i="5"/>
  <c r="M29" i="5"/>
  <c r="O29" i="5"/>
  <c r="N26" i="5"/>
  <c r="O26" i="5"/>
  <c r="P22" i="5"/>
  <c r="M17" i="5"/>
  <c r="O17" i="5"/>
  <c r="K8" i="5"/>
  <c r="Z8" i="5" s="1"/>
  <c r="O8" i="5"/>
  <c r="U8" i="5" s="1"/>
  <c r="N40" i="5"/>
  <c r="O40" i="5"/>
  <c r="M37" i="5"/>
  <c r="O37" i="5"/>
  <c r="N35" i="5"/>
  <c r="O35" i="5"/>
  <c r="N28" i="5"/>
  <c r="M20" i="5"/>
  <c r="O20" i="5"/>
  <c r="K16" i="5"/>
  <c r="O16" i="5"/>
  <c r="N43" i="5"/>
  <c r="O43" i="5"/>
  <c r="K34" i="5"/>
  <c r="O34" i="5"/>
  <c r="N39" i="5"/>
  <c r="O39" i="5"/>
  <c r="L27" i="5"/>
  <c r="O27" i="5"/>
  <c r="P27" i="5"/>
  <c r="K24" i="5"/>
  <c r="O24" i="5"/>
  <c r="P17" i="5"/>
  <c r="N14" i="5"/>
  <c r="O14" i="5"/>
  <c r="Q15" i="5"/>
  <c r="O15" i="5"/>
  <c r="K33" i="5"/>
  <c r="O33" i="5"/>
  <c r="M25" i="5"/>
  <c r="O25" i="5"/>
  <c r="N18" i="5"/>
  <c r="O18" i="5"/>
  <c r="N31" i="5"/>
  <c r="O31" i="5"/>
  <c r="M42" i="5"/>
  <c r="O42" i="5"/>
  <c r="L38" i="5"/>
  <c r="M35" i="5"/>
  <c r="P26" i="5"/>
  <c r="M23" i="5"/>
  <c r="L17" i="5"/>
  <c r="P10" i="5"/>
  <c r="O10" i="5"/>
  <c r="N22" i="5"/>
  <c r="O22" i="5"/>
  <c r="M36" i="5"/>
  <c r="O36" i="5"/>
  <c r="P19" i="5"/>
  <c r="O19" i="5"/>
  <c r="M11" i="5"/>
  <c r="O11" i="5"/>
  <c r="N38" i="5"/>
  <c r="N41" i="5"/>
  <c r="O41" i="5"/>
  <c r="K38" i="5"/>
  <c r="L35" i="5"/>
  <c r="K30" i="5"/>
  <c r="O30" i="5"/>
  <c r="K26" i="5"/>
  <c r="M21" i="5"/>
  <c r="O21" i="5"/>
  <c r="K17" i="5"/>
  <c r="P9" i="5"/>
  <c r="N9" i="5"/>
  <c r="O9" i="5"/>
  <c r="U9" i="5" s="1"/>
  <c r="L43" i="5"/>
  <c r="Q29" i="5"/>
  <c r="M26" i="5"/>
  <c r="L22" i="5"/>
  <c r="Q18" i="5"/>
  <c r="L14" i="5"/>
  <c r="Q9" i="5"/>
  <c r="L39" i="5"/>
  <c r="K43" i="5"/>
  <c r="K39" i="5"/>
  <c r="K37" i="5"/>
  <c r="Q30" i="5"/>
  <c r="P29" i="5"/>
  <c r="L26" i="5"/>
  <c r="K22" i="5"/>
  <c r="P20" i="5"/>
  <c r="P18" i="5"/>
  <c r="K14" i="5"/>
  <c r="P11" i="5"/>
  <c r="M18" i="5"/>
  <c r="M9" i="5"/>
  <c r="P30" i="5"/>
  <c r="N29" i="5"/>
  <c r="N27" i="5"/>
  <c r="Q42" i="5"/>
  <c r="L29" i="5"/>
  <c r="L18" i="5"/>
  <c r="L9" i="5"/>
  <c r="Q38" i="5"/>
  <c r="N36" i="5"/>
  <c r="N30" i="5"/>
  <c r="M27" i="5"/>
  <c r="P42" i="5"/>
  <c r="Q39" i="5"/>
  <c r="P38" i="5"/>
  <c r="M30" i="5"/>
  <c r="K29" i="5"/>
  <c r="Q25" i="5"/>
  <c r="Q22" i="5"/>
  <c r="P21" i="5"/>
  <c r="N19" i="5"/>
  <c r="K18" i="5"/>
  <c r="Q14" i="5"/>
  <c r="N10" i="5"/>
  <c r="K9" i="5"/>
  <c r="Z9" i="5" s="1"/>
  <c r="P43" i="5"/>
  <c r="Q26" i="5"/>
  <c r="L19" i="5"/>
  <c r="L10" i="5"/>
  <c r="P36" i="5"/>
  <c r="Q36" i="5"/>
  <c r="K36" i="5"/>
  <c r="Q28" i="5"/>
  <c r="L28" i="5"/>
  <c r="Q34" i="5"/>
  <c r="P34" i="5"/>
  <c r="Q23" i="5"/>
  <c r="K23" i="5"/>
  <c r="L23" i="5"/>
  <c r="N23" i="5"/>
  <c r="P23" i="5"/>
  <c r="Q40" i="5"/>
  <c r="P37" i="5"/>
  <c r="L34" i="5"/>
  <c r="P33" i="5"/>
  <c r="N24" i="5"/>
  <c r="L41" i="5"/>
  <c r="M41" i="5"/>
  <c r="Q41" i="5"/>
  <c r="Q27" i="5"/>
  <c r="K27" i="5"/>
  <c r="P41" i="5"/>
  <c r="K41" i="5"/>
  <c r="N37" i="5"/>
  <c r="N33" i="5"/>
  <c r="Q31" i="5"/>
  <c r="P28" i="5"/>
  <c r="M34" i="5"/>
  <c r="N34" i="5"/>
  <c r="L24" i="5"/>
  <c r="M24" i="5"/>
  <c r="P24" i="5"/>
  <c r="Q24" i="5"/>
  <c r="K40" i="5"/>
  <c r="L40" i="5"/>
  <c r="P40" i="5"/>
  <c r="L33" i="5"/>
  <c r="M33" i="5"/>
  <c r="Q33" i="5"/>
  <c r="Q37" i="5"/>
  <c r="L37" i="5"/>
  <c r="K31" i="5"/>
  <c r="L31" i="5"/>
  <c r="P31" i="5"/>
  <c r="L20" i="5"/>
  <c r="K19" i="5"/>
  <c r="Q16" i="5"/>
  <c r="P15" i="5"/>
  <c r="L11" i="5"/>
  <c r="K10" i="5"/>
  <c r="K20" i="5"/>
  <c r="Q17" i="5"/>
  <c r="P16" i="5"/>
  <c r="N15" i="5"/>
  <c r="K11" i="5"/>
  <c r="Q8" i="5"/>
  <c r="N16" i="5"/>
  <c r="M15" i="5"/>
  <c r="P8" i="5"/>
  <c r="V8" i="5" s="1"/>
  <c r="Q19" i="5"/>
  <c r="Q10" i="5"/>
  <c r="N25" i="5"/>
  <c r="N17" i="5"/>
  <c r="M16" i="5"/>
  <c r="L15" i="5"/>
  <c r="N8" i="5"/>
  <c r="Q20" i="5"/>
  <c r="L16" i="5"/>
  <c r="K15" i="5"/>
  <c r="Q11" i="5"/>
  <c r="M8" i="5"/>
  <c r="L8" i="5"/>
  <c r="B29" i="1"/>
  <c r="R8" i="5" l="1"/>
  <c r="R9" i="5" s="1"/>
  <c r="R10" i="5" s="1"/>
  <c r="R11" i="5" s="1"/>
  <c r="Z10" i="5"/>
  <c r="Z11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S8" i="5"/>
  <c r="S9" i="5" s="1"/>
  <c r="S10" i="5" s="1"/>
  <c r="S11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U10" i="5"/>
  <c r="U11" i="5" s="1"/>
  <c r="U13" i="5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V9" i="5"/>
  <c r="V10" i="5" s="1"/>
  <c r="V11" i="5" s="1"/>
  <c r="V13" i="5" s="1"/>
  <c r="W8" i="5"/>
  <c r="W9" i="5" s="1"/>
  <c r="W10" i="5" s="1"/>
  <c r="W11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Y8" i="5"/>
  <c r="Y9" i="5" s="1"/>
  <c r="Y10" i="5" s="1"/>
  <c r="Y11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3" i="5" s="1"/>
  <c r="Y34" i="5" s="1"/>
  <c r="Y35" i="5" s="1"/>
  <c r="Y36" i="5" s="1"/>
  <c r="Y37" i="5" s="1"/>
  <c r="Y38" i="5" s="1"/>
  <c r="Y39" i="5" s="1"/>
  <c r="Y40" i="5" s="1"/>
  <c r="Y41" i="5" s="1"/>
  <c r="Y42" i="5" s="1"/>
  <c r="Y43" i="5" s="1"/>
  <c r="T8" i="5"/>
  <c r="T9" i="5" s="1"/>
  <c r="T10" i="5" s="1"/>
  <c r="T11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X8" i="5"/>
  <c r="X9" i="5" s="1"/>
  <c r="X10" i="5" s="1"/>
  <c r="X11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Z34" i="5" l="1"/>
  <c r="Z35" i="5" s="1"/>
  <c r="Z36" i="5" s="1"/>
  <c r="Z37" i="5" s="1"/>
  <c r="Z38" i="5" s="1"/>
  <c r="Z39" i="5" s="1"/>
  <c r="Z40" i="5" s="1"/>
  <c r="Z41" i="5" s="1"/>
  <c r="Z42" i="5" s="1"/>
  <c r="Z43" i="5" s="1"/>
  <c r="Z33" i="5"/>
  <c r="S33" i="5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R13" i="5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V14" i="5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S13" i="1"/>
  <c r="S16" i="1" s="1"/>
  <c r="D17" i="1"/>
</calcChain>
</file>

<file path=xl/sharedStrings.xml><?xml version="1.0" encoding="utf-8"?>
<sst xmlns="http://schemas.openxmlformats.org/spreadsheetml/2006/main" count="580" uniqueCount="170">
  <si>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</si>
  <si>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</si>
  <si>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</si>
  <si>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</si>
  <si>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</si>
  <si>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</si>
  <si>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</si>
  <si>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</si>
  <si>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</si>
  <si>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</si>
  <si>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</si>
  <si>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</si>
  <si>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</si>
  <si>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</si>
  <si>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</si>
  <si>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</si>
  <si>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</si>
  <si>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</si>
  <si>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</si>
  <si>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</si>
  <si>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</si>
  <si>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</si>
  <si>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</si>
  <si>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</si>
  <si>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</si>
  <si>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</si>
  <si>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</si>
  <si>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</si>
  <si>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</si>
  <si>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</si>
  <si>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</si>
  <si>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</si>
  <si>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</si>
  <si>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</si>
  <si>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</si>
  <si>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</si>
  <si>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</si>
  <si>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</si>
  <si>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</si>
  <si>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</si>
  <si>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</si>
  <si>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</si>
  <si>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</si>
  <si>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</si>
  <si>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</si>
  <si>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</si>
  <si>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</si>
  <si>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</si>
  <si>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</si>
  <si>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</si>
  <si>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</si>
  <si>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</si>
  <si>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</si>
  <si>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</si>
  <si>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</si>
  <si>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</si>
  <si>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</si>
  <si>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</si>
  <si>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</si>
  <si>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</si>
  <si>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</si>
  <si>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</si>
  <si>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</si>
  <si>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</si>
  <si>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</si>
  <si>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</si>
  <si>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</si>
  <si>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</si>
  <si>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</si>
  <si>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</si>
  <si>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</si>
  <si>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</si>
  <si>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</si>
  <si>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</si>
  <si>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</si>
  <si>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</si>
  <si>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</si>
  <si>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</si>
  <si>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</si>
  <si>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</si>
  <si>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</si>
  <si>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</si>
  <si>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</si>
  <si>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</si>
  <si>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</si>
  <si>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</si>
  <si>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</si>
  <si>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</si>
  <si>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</si>
  <si>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</si>
  <si>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</si>
  <si>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</si>
  <si>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</si>
  <si>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</si>
  <si>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</si>
  <si>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</si>
  <si>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</si>
  <si>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</si>
  <si>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</si>
  <si>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</si>
  <si>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</si>
  <si>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</si>
  <si>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</si>
  <si>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</si>
  <si>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</si>
  <si>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</si>
  <si>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</si>
  <si>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</si>
  <si>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</si>
  <si>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47+25</t>
  </si>
  <si>
    <t>47+50</t>
  </si>
  <si>
    <t>48+00</t>
  </si>
  <si>
    <t>48+50</t>
  </si>
  <si>
    <t>48+65</t>
  </si>
  <si>
    <t>50+50</t>
  </si>
  <si>
    <t>51+00</t>
  </si>
  <si>
    <t>51+50</t>
  </si>
  <si>
    <t>52+00</t>
  </si>
  <si>
    <t>52+50</t>
  </si>
  <si>
    <t>53+00</t>
  </si>
  <si>
    <t>53+50</t>
  </si>
  <si>
    <t>54+00</t>
  </si>
  <si>
    <t>54+50</t>
  </si>
  <si>
    <t>55+00</t>
  </si>
  <si>
    <t>55+50</t>
  </si>
  <si>
    <t>56+00</t>
  </si>
  <si>
    <t>56+50</t>
  </si>
  <si>
    <t>57+00</t>
  </si>
  <si>
    <t>57+50</t>
  </si>
  <si>
    <t>58+00</t>
  </si>
  <si>
    <t>58+50</t>
  </si>
  <si>
    <t>59+00</t>
  </si>
  <si>
    <t>59+38</t>
  </si>
  <si>
    <t>61+18</t>
  </si>
  <si>
    <t>61+50</t>
  </si>
  <si>
    <t>62+00</t>
  </si>
  <si>
    <t>62+50</t>
  </si>
  <si>
    <t>63+00</t>
  </si>
  <si>
    <t>63+50</t>
  </si>
  <si>
    <t>63+91</t>
  </si>
  <si>
    <t>64+00</t>
  </si>
  <si>
    <t>64+50</t>
  </si>
  <si>
    <t>65+00</t>
  </si>
  <si>
    <t>65+25</t>
  </si>
  <si>
    <t>Division -- Cty-VV-NB</t>
  </si>
  <si>
    <t>Unusable</t>
  </si>
  <si>
    <t>Pavement</t>
  </si>
  <si>
    <t>Material</t>
  </si>
  <si>
    <t xml:space="preserve">Topsoil </t>
  </si>
  <si>
    <t xml:space="preserve">Select </t>
  </si>
  <si>
    <t>Select</t>
  </si>
  <si>
    <t>Crushed</t>
  </si>
  <si>
    <t>Borrow</t>
  </si>
  <si>
    <t xml:space="preserve">Pavement 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</si>
  <si>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</si>
  <si>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</si>
  <si>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</si>
  <si>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</si>
  <si>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</si>
  <si>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</si>
  <si>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EBS in Fill</t>
  </si>
  <si>
    <t>Stage 1 -- Marley St - NB</t>
  </si>
  <si>
    <t>Stage 2 -- Marley St - NB</t>
  </si>
  <si>
    <t>Mass</t>
  </si>
  <si>
    <t>Ordinate</t>
  </si>
  <si>
    <t>Note 9</t>
  </si>
  <si>
    <t>ROUNDABOUT</t>
  </si>
  <si>
    <t>Crushed Material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</si>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</sst>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"/>
    <numFmt numFmtId="165" formatCode="##,##0"/>
    <numFmt numFmtId="166" formatCode="##,##0.0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0" fontId="4" fillId="0" borderId="5" xfId="0" applyFont="1" applyBorder="1" applyProtection="1"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1" fontId="4" fillId="0" borderId="11" xfId="0" applyNumberFormat="1" applyFont="1" applyBorder="1" applyAlignment="1" applyProtection="1">
      <alignment horizontal="center" wrapText="1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2" xfId="0" applyNumberFormat="1" applyFont="1" applyFill="1" applyBorder="1" applyAlignment="1" applyProtection="1">
      <alignment horizontal="center"/>
      <protection locked="0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1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7190-5ACE-4B13-B259-D9F01C54975D}">
  <dimension ref="A1:AG4093"/>
  <sheetViews>
    <sheetView showGridLines="0" workbookViewId="0">
      <selection activeCell="M39" sqref="M39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14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161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9"/>
      <c r="U2" s="88"/>
      <c r="V2" s="152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145</v>
      </c>
      <c r="F3" s="121"/>
      <c r="G3" s="97" t="s">
        <v>149</v>
      </c>
      <c r="H3" s="97" t="s">
        <v>150</v>
      </c>
      <c r="I3" s="95"/>
      <c r="J3" s="96"/>
      <c r="K3" s="97" t="s">
        <v>145</v>
      </c>
      <c r="L3" s="97"/>
      <c r="M3" s="97" t="s">
        <v>149</v>
      </c>
      <c r="N3" s="97" t="s">
        <v>150</v>
      </c>
      <c r="O3" s="98"/>
      <c r="P3" s="93"/>
      <c r="Q3" s="121" t="s">
        <v>67</v>
      </c>
      <c r="R3" s="121" t="s">
        <v>150</v>
      </c>
      <c r="S3" s="121" t="s">
        <v>156</v>
      </c>
      <c r="T3" s="180" t="s">
        <v>15</v>
      </c>
      <c r="U3" s="114" t="s">
        <v>163</v>
      </c>
      <c r="V3" s="152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1" t="s">
        <v>153</v>
      </c>
      <c r="F4" s="121" t="s">
        <v>19</v>
      </c>
      <c r="G4" s="121" t="s">
        <v>151</v>
      </c>
      <c r="H4" s="121" t="s">
        <v>152</v>
      </c>
      <c r="I4" s="95" t="s">
        <v>22</v>
      </c>
      <c r="J4" s="93" t="s">
        <v>17</v>
      </c>
      <c r="K4" s="121" t="s">
        <v>153</v>
      </c>
      <c r="L4" s="121" t="s">
        <v>19</v>
      </c>
      <c r="M4" s="121" t="s">
        <v>151</v>
      </c>
      <c r="N4" s="121" t="s">
        <v>152</v>
      </c>
      <c r="O4" s="95" t="s">
        <v>22</v>
      </c>
      <c r="P4" s="93" t="s">
        <v>17</v>
      </c>
      <c r="Q4" s="121" t="s">
        <v>19</v>
      </c>
      <c r="R4" s="121" t="s">
        <v>167</v>
      </c>
      <c r="S4" s="121" t="s">
        <v>158</v>
      </c>
      <c r="T4" s="180" t="s">
        <v>23</v>
      </c>
      <c r="U4" s="115" t="s">
        <v>164</v>
      </c>
      <c r="V4" s="152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147</v>
      </c>
      <c r="F5" s="122"/>
      <c r="G5" s="121" t="s">
        <v>147</v>
      </c>
      <c r="H5" s="122"/>
      <c r="I5" s="103"/>
      <c r="J5" s="93"/>
      <c r="K5" s="121" t="s">
        <v>147</v>
      </c>
      <c r="L5" s="122"/>
      <c r="M5" s="121" t="s">
        <v>147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81" t="s">
        <v>35</v>
      </c>
      <c r="U6" s="116" t="s">
        <v>165</v>
      </c>
      <c r="V6" s="152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21" spans="1:25" ht="12.75" customHeight="1" x14ac:dyDescent="0.2">
      <c r="A21" s="12"/>
      <c r="B21" s="132"/>
      <c r="C21" s="132"/>
      <c r="D21" s="132"/>
      <c r="E21" s="133"/>
      <c r="F21" s="134"/>
      <c r="G21" s="133"/>
      <c r="H21" s="133"/>
      <c r="I21" s="133"/>
      <c r="J21" s="13"/>
      <c r="K21" s="13"/>
      <c r="L21" s="13"/>
      <c r="M21" s="10"/>
      <c r="N21" s="13"/>
      <c r="O21" s="13"/>
      <c r="P21" s="13"/>
      <c r="Q21" s="10"/>
      <c r="R21" s="10"/>
      <c r="S21" s="13"/>
      <c r="U21" s="11"/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7"/>
      <c r="F22" s="15"/>
      <c r="G22" s="127"/>
      <c r="H22" s="127" t="s">
        <v>168</v>
      </c>
      <c r="I22" s="127"/>
      <c r="J22" s="13">
        <f>SUM(J21:J21)</f>
        <v>0</v>
      </c>
      <c r="K22" s="13">
        <f>SUM(K21:K21)</f>
        <v>0</v>
      </c>
      <c r="L22" s="13">
        <f>SUM(L21:L21)</f>
        <v>0</v>
      </c>
      <c r="M22" s="13">
        <f>SUM(M21:M21)</f>
        <v>0</v>
      </c>
      <c r="N22" s="13">
        <f>SUM(N21:N21)</f>
        <v>0</v>
      </c>
      <c r="O22" s="13">
        <f>SUM(O21:O21)</f>
        <v>0</v>
      </c>
      <c r="P22" s="13"/>
      <c r="Q22" s="10"/>
      <c r="R22" s="10"/>
      <c r="S22" s="13"/>
      <c r="U22" s="11"/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7"/>
      <c r="F23" s="15"/>
      <c r="G23" s="127"/>
      <c r="H23" s="127"/>
      <c r="I23" s="127"/>
      <c r="J23" s="13"/>
      <c r="K23" s="13"/>
      <c r="L23" s="13"/>
      <c r="M23" s="10"/>
      <c r="N23" s="13"/>
      <c r="O23" s="13"/>
      <c r="P23" s="13"/>
      <c r="Q23" s="10"/>
      <c r="R23" s="10"/>
      <c r="S23" s="13"/>
      <c r="U23" s="11"/>
      <c r="V23" s="11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7"/>
      <c r="F24" s="15"/>
      <c r="G24" s="127"/>
      <c r="H24" s="127"/>
      <c r="I24" s="127"/>
      <c r="J24" s="13"/>
      <c r="K24" s="13"/>
      <c r="L24" s="13"/>
      <c r="M24" s="10"/>
      <c r="N24" s="13"/>
      <c r="O24" s="13"/>
      <c r="P24" s="13"/>
      <c r="Q24" s="10"/>
      <c r="R24" s="10"/>
      <c r="S24" s="13"/>
      <c r="U24" s="11"/>
      <c r="V24" s="11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7"/>
      <c r="F25" s="12"/>
      <c r="G25" s="127"/>
      <c r="H25" s="127"/>
      <c r="I25" s="127"/>
      <c r="J25" s="13"/>
      <c r="K25" s="13"/>
      <c r="L25" s="13"/>
      <c r="M25" s="10"/>
      <c r="N25" s="13"/>
      <c r="O25" s="13"/>
      <c r="P25" s="13"/>
      <c r="Q25" s="10"/>
      <c r="R25" s="10"/>
      <c r="S25" s="13"/>
      <c r="U25" s="11"/>
      <c r="V25" s="11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7"/>
      <c r="F26" s="12"/>
      <c r="G26" s="127"/>
      <c r="H26" s="127"/>
      <c r="I26" s="127"/>
      <c r="J26" s="13"/>
      <c r="K26" s="13"/>
      <c r="L26" s="13"/>
      <c r="M26" s="10"/>
      <c r="N26" s="13"/>
      <c r="O26" s="13"/>
      <c r="P26" s="13"/>
      <c r="Q26" s="10"/>
      <c r="R26" s="10"/>
      <c r="S26" s="13"/>
      <c r="U26" s="11"/>
      <c r="V26" s="11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7"/>
      <c r="F27" s="12"/>
      <c r="G27" s="127"/>
      <c r="H27" s="127"/>
      <c r="I27" s="127"/>
      <c r="J27" s="13"/>
      <c r="K27" s="13"/>
      <c r="L27" s="13"/>
      <c r="M27" s="10"/>
      <c r="N27" s="13"/>
      <c r="O27" s="13"/>
      <c r="P27" s="13"/>
      <c r="Q27" s="10"/>
      <c r="R27" s="10"/>
      <c r="S27" s="13"/>
      <c r="U27" s="11"/>
      <c r="V27" s="11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7"/>
      <c r="F28" s="12"/>
      <c r="G28" s="127"/>
      <c r="H28" s="127"/>
      <c r="I28" s="127"/>
      <c r="J28" s="13"/>
      <c r="K28" s="13"/>
      <c r="L28" s="13"/>
      <c r="M28" s="10"/>
      <c r="N28" s="13"/>
      <c r="O28" s="13"/>
      <c r="P28" s="13"/>
      <c r="Q28" s="10"/>
      <c r="R28" s="10"/>
      <c r="S28" s="13"/>
      <c r="U28" s="11"/>
      <c r="V28" s="11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7"/>
      <c r="F29" s="12"/>
      <c r="G29" s="127"/>
      <c r="H29" s="127"/>
      <c r="I29" s="127"/>
      <c r="J29" s="13"/>
      <c r="K29" s="13"/>
      <c r="L29" s="13"/>
      <c r="M29" s="10"/>
      <c r="N29" s="13"/>
      <c r="O29" s="13"/>
      <c r="P29" s="13"/>
      <c r="Q29" s="10"/>
      <c r="R29" s="10"/>
      <c r="S29" s="13"/>
      <c r="U29" s="11"/>
      <c r="V29" s="11"/>
    </row>
    <row r="30" spans="1:25" ht="12.75" customHeight="1" x14ac:dyDescent="0.2">
      <c r="A30" s="12"/>
      <c r="B30" s="12"/>
      <c r="C30" s="12"/>
      <c r="D30" s="12"/>
      <c r="E30" s="127"/>
      <c r="F30" s="12"/>
      <c r="G30" s="127"/>
      <c r="H30" s="127"/>
      <c r="I30" s="127"/>
      <c r="J30" s="13"/>
      <c r="K30" s="13"/>
      <c r="L30" s="13"/>
      <c r="M30" s="10"/>
      <c r="N30" s="13"/>
      <c r="O30" s="13"/>
      <c r="P30" s="13"/>
      <c r="Q30" s="10"/>
      <c r="R30" s="10"/>
      <c r="S30" s="13"/>
      <c r="U30" s="11"/>
      <c r="V30" s="11"/>
    </row>
    <row r="31" spans="1:25" ht="12.75" customHeight="1" x14ac:dyDescent="0.2">
      <c r="A31" s="127"/>
      <c r="B31" s="12"/>
      <c r="C31" s="12"/>
      <c r="D31" s="12"/>
      <c r="E31" s="127"/>
      <c r="F31" s="12"/>
      <c r="G31" s="127"/>
      <c r="H31" s="127"/>
      <c r="I31" s="127"/>
      <c r="J31" s="13"/>
      <c r="K31" s="13"/>
      <c r="L31" s="13"/>
      <c r="M31" s="10"/>
      <c r="N31" s="13"/>
      <c r="O31" s="13"/>
      <c r="P31" s="13"/>
      <c r="Q31" s="10"/>
      <c r="R31" s="10"/>
      <c r="S31" s="13"/>
      <c r="U31" s="11"/>
      <c r="V31" s="11"/>
    </row>
    <row r="32" spans="1:25" ht="12.75" customHeight="1" x14ac:dyDescent="0.2">
      <c r="A32" s="127"/>
      <c r="B32" s="12"/>
      <c r="C32" s="12"/>
      <c r="D32" s="12"/>
      <c r="E32" s="127"/>
      <c r="F32" s="12"/>
      <c r="G32" s="127"/>
      <c r="H32" s="127"/>
      <c r="I32" s="127"/>
      <c r="J32" s="13"/>
      <c r="K32" s="13"/>
      <c r="L32" s="13"/>
      <c r="M32" s="10"/>
      <c r="N32" s="13"/>
      <c r="O32" s="13"/>
      <c r="P32" s="13"/>
      <c r="Q32" s="10"/>
      <c r="R32" s="10"/>
      <c r="S32" s="13"/>
      <c r="U32" s="11"/>
      <c r="V32" s="11"/>
    </row>
    <row r="33" spans="1:22" ht="12.75" customHeight="1" x14ac:dyDescent="0.2">
      <c r="A33" s="127"/>
      <c r="B33" s="12"/>
      <c r="C33" s="12"/>
      <c r="D33" s="12"/>
      <c r="E33" s="127"/>
      <c r="F33" s="12"/>
      <c r="G33" s="127"/>
      <c r="H33" s="127"/>
      <c r="I33" s="127"/>
      <c r="J33" s="13"/>
      <c r="K33" s="13"/>
      <c r="L33" s="13"/>
      <c r="M33" s="10"/>
      <c r="N33" s="13"/>
      <c r="O33" s="13"/>
      <c r="P33" s="13"/>
      <c r="Q33" s="10"/>
      <c r="R33" s="10"/>
      <c r="S33" s="13"/>
      <c r="U33" s="11"/>
      <c r="V33" s="11"/>
    </row>
    <row r="34" spans="1:22" ht="12.75" customHeight="1" x14ac:dyDescent="0.2">
      <c r="A34" s="12"/>
      <c r="B34" s="12"/>
      <c r="C34" s="12"/>
      <c r="D34" s="12"/>
      <c r="E34" s="127"/>
      <c r="F34" s="12"/>
      <c r="G34" s="127"/>
      <c r="H34" s="127"/>
      <c r="I34" s="127"/>
      <c r="J34" s="13"/>
      <c r="K34" s="13"/>
      <c r="L34" s="13"/>
      <c r="M34" s="10"/>
      <c r="N34" s="13"/>
      <c r="O34" s="13"/>
      <c r="P34" s="13"/>
      <c r="Q34" s="10"/>
      <c r="R34" s="10"/>
      <c r="S34" s="13"/>
      <c r="U34" s="11"/>
      <c r="V34" s="11"/>
    </row>
    <row r="35" spans="1:22" ht="12.75" customHeight="1" x14ac:dyDescent="0.2">
      <c r="A35" s="12"/>
      <c r="B35" s="12"/>
      <c r="C35" s="12"/>
      <c r="D35" s="12"/>
      <c r="E35" s="127"/>
      <c r="F35" s="12"/>
      <c r="G35" s="127"/>
      <c r="H35" s="127"/>
      <c r="I35" s="127"/>
      <c r="J35" s="13"/>
      <c r="K35" s="13"/>
      <c r="L35" s="13"/>
      <c r="M35" s="10"/>
      <c r="N35" s="13"/>
      <c r="O35" s="13"/>
      <c r="P35" s="13"/>
      <c r="Q35" s="10"/>
      <c r="R35" s="10"/>
      <c r="S35" s="13"/>
      <c r="U35" s="11"/>
      <c r="V35" s="11"/>
    </row>
    <row r="36" spans="1:22" ht="12.75" customHeight="1" x14ac:dyDescent="0.2">
      <c r="A36" s="12"/>
      <c r="B36" s="12"/>
      <c r="C36" s="12"/>
      <c r="D36" s="12"/>
      <c r="E36" s="127"/>
      <c r="F36" s="12"/>
      <c r="G36" s="127"/>
      <c r="H36" s="127"/>
      <c r="I36" s="127"/>
      <c r="J36" s="13"/>
      <c r="K36" s="13"/>
      <c r="L36" s="13"/>
      <c r="M36" s="10"/>
      <c r="N36" s="13"/>
      <c r="O36" s="13"/>
      <c r="P36" s="13"/>
      <c r="Q36" s="10"/>
      <c r="R36" s="10"/>
      <c r="S36" s="13"/>
      <c r="U36" s="11"/>
      <c r="V36" s="11"/>
    </row>
    <row r="37" spans="1:22" ht="12.75" customHeight="1" x14ac:dyDescent="0.2">
      <c r="A37" s="12"/>
      <c r="B37" s="12"/>
      <c r="C37" s="12"/>
      <c r="D37" s="12"/>
      <c r="E37" s="127"/>
      <c r="F37" s="12"/>
      <c r="G37" s="127"/>
      <c r="H37" s="127"/>
      <c r="I37" s="127"/>
      <c r="J37" s="13"/>
      <c r="K37" s="13"/>
      <c r="L37" s="13"/>
      <c r="M37" s="10"/>
      <c r="N37" s="13"/>
      <c r="O37" s="13"/>
      <c r="P37" s="13"/>
      <c r="Q37" s="10"/>
      <c r="R37" s="10"/>
      <c r="S37" s="13"/>
      <c r="U37" s="11"/>
      <c r="V37" s="11"/>
    </row>
    <row r="38" spans="1:22" ht="12.75" customHeight="1" x14ac:dyDescent="0.2">
      <c r="A38" s="12"/>
      <c r="B38" s="12"/>
      <c r="C38" s="12"/>
      <c r="D38" s="12"/>
      <c r="E38" s="127"/>
      <c r="F38" s="12"/>
      <c r="G38" s="127"/>
      <c r="H38" s="127"/>
      <c r="I38" s="127"/>
      <c r="J38" s="13"/>
      <c r="K38" s="13"/>
      <c r="L38" s="13"/>
      <c r="M38" s="10"/>
      <c r="N38" s="13"/>
      <c r="O38" s="13"/>
      <c r="P38" s="13"/>
      <c r="Q38" s="10"/>
      <c r="R38" s="10"/>
      <c r="S38" s="13"/>
      <c r="U38" s="11"/>
      <c r="V38" s="11"/>
    </row>
    <row r="39" spans="1:22" ht="12.75" customHeight="1" x14ac:dyDescent="0.2">
      <c r="A39" s="12"/>
      <c r="B39" s="12"/>
      <c r="C39" s="12"/>
      <c r="D39" s="12"/>
      <c r="E39" s="127"/>
      <c r="F39" s="12"/>
      <c r="G39" s="127"/>
      <c r="H39" s="127"/>
      <c r="I39" s="127"/>
      <c r="J39" s="13"/>
      <c r="K39" s="13"/>
      <c r="L39" s="13"/>
      <c r="M39" s="10"/>
      <c r="N39" s="13"/>
      <c r="O39" s="13"/>
      <c r="P39" s="13"/>
      <c r="Q39" s="10"/>
      <c r="R39" s="10"/>
      <c r="S39" s="13"/>
      <c r="U39" s="11"/>
      <c r="V39" s="11"/>
    </row>
    <row r="40" spans="1:22" ht="12.75" customHeight="1" x14ac:dyDescent="0.2">
      <c r="A40" s="12"/>
      <c r="B40" s="12"/>
      <c r="C40" s="12"/>
      <c r="D40" s="12"/>
      <c r="E40" s="127"/>
      <c r="F40" s="12"/>
      <c r="G40" s="127"/>
      <c r="H40" s="127"/>
      <c r="I40" s="127"/>
      <c r="J40" s="13"/>
      <c r="K40" s="13"/>
      <c r="L40" s="13"/>
      <c r="M40" s="10"/>
      <c r="N40" s="13"/>
      <c r="O40" s="13"/>
      <c r="P40" s="13"/>
      <c r="Q40" s="10"/>
      <c r="R40" s="10"/>
      <c r="S40" s="13"/>
      <c r="U40" s="11"/>
      <c r="V40" s="11"/>
    </row>
    <row r="41" spans="1:22" ht="12.75" customHeight="1" x14ac:dyDescent="0.2">
      <c r="A41" s="12"/>
      <c r="B41" s="12"/>
      <c r="C41" s="12"/>
      <c r="D41" s="12"/>
      <c r="E41" s="127"/>
      <c r="F41" s="12"/>
      <c r="G41" s="127"/>
      <c r="H41" s="127"/>
      <c r="I41" s="127"/>
      <c r="J41" s="13"/>
      <c r="K41" s="13"/>
      <c r="L41" s="13"/>
      <c r="M41" s="10"/>
      <c r="N41" s="13"/>
      <c r="O41" s="13"/>
      <c r="P41" s="13"/>
      <c r="Q41" s="10"/>
      <c r="R41" s="10"/>
      <c r="S41" s="13"/>
      <c r="U41" s="11"/>
      <c r="V41" s="11"/>
    </row>
    <row r="42" spans="1:22" ht="12.75" customHeight="1" x14ac:dyDescent="0.2">
      <c r="A42" s="12"/>
      <c r="B42" s="12"/>
      <c r="C42" s="12"/>
      <c r="D42" s="12"/>
      <c r="E42" s="127"/>
      <c r="F42" s="12"/>
      <c r="G42" s="127"/>
      <c r="H42" s="127"/>
      <c r="I42" s="127"/>
      <c r="J42" s="13"/>
      <c r="K42" s="13"/>
      <c r="L42" s="13"/>
      <c r="M42" s="10"/>
      <c r="N42" s="13"/>
      <c r="O42" s="13"/>
      <c r="P42" s="13"/>
      <c r="Q42" s="10"/>
      <c r="R42" s="10"/>
      <c r="S42" s="13"/>
      <c r="U42" s="11"/>
      <c r="V42" s="11"/>
    </row>
    <row r="43" spans="1:22" ht="12.75" customHeight="1" x14ac:dyDescent="0.2">
      <c r="A43" s="12"/>
      <c r="B43" s="12"/>
      <c r="C43" s="12"/>
      <c r="D43" s="12"/>
      <c r="E43" s="127"/>
      <c r="F43" s="12"/>
      <c r="G43" s="127"/>
      <c r="H43" s="127"/>
      <c r="I43" s="127"/>
      <c r="J43" s="13"/>
      <c r="K43" s="13"/>
      <c r="L43" s="13"/>
      <c r="M43" s="10"/>
      <c r="N43" s="13"/>
      <c r="O43" s="13"/>
      <c r="P43" s="13"/>
      <c r="Q43" s="10"/>
      <c r="R43" s="10"/>
      <c r="S43" s="13"/>
      <c r="U43" s="11"/>
      <c r="V43" s="11"/>
    </row>
    <row r="44" spans="1:22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2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2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2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2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  <row r="4093" spans="1:9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1059-1C94-4DCE-BFC4-EB53A72D0CF4}">
  <dimension ref="A1:AG4093"/>
  <sheetViews>
    <sheetView showGridLines="0" tabSelected="1" workbookViewId="0">
      <selection activeCell="V6" sqref="V6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3" ht="12.75" customHeight="1" thickBot="1" x14ac:dyDescent="0.25">
      <c r="A1" s="120" t="s">
        <v>162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9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3" s="91" customFormat="1" ht="12.75" customHeight="1" x14ac:dyDescent="0.2">
      <c r="A3" s="92"/>
      <c r="B3" s="92"/>
      <c r="C3" s="92"/>
      <c r="D3" s="93"/>
      <c r="E3" s="97" t="s">
        <v>145</v>
      </c>
      <c r="F3" s="121"/>
      <c r="G3" s="97" t="s">
        <v>149</v>
      </c>
      <c r="H3" s="97" t="s">
        <v>150</v>
      </c>
      <c r="I3" s="95"/>
      <c r="J3" s="96"/>
      <c r="K3" s="97" t="s">
        <v>145</v>
      </c>
      <c r="L3" s="97"/>
      <c r="M3" s="97" t="s">
        <v>149</v>
      </c>
      <c r="N3" s="97" t="s">
        <v>150</v>
      </c>
      <c r="O3" s="98"/>
      <c r="P3" s="93"/>
      <c r="Q3" s="121" t="s">
        <v>67</v>
      </c>
      <c r="R3" s="121" t="s">
        <v>150</v>
      </c>
      <c r="S3" s="121" t="s">
        <v>156</v>
      </c>
      <c r="T3" s="180" t="s">
        <v>15</v>
      </c>
      <c r="U3" s="114" t="s">
        <v>163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1" t="s">
        <v>153</v>
      </c>
      <c r="F4" s="121" t="s">
        <v>19</v>
      </c>
      <c r="G4" s="121" t="s">
        <v>151</v>
      </c>
      <c r="H4" s="121" t="s">
        <v>152</v>
      </c>
      <c r="I4" s="95" t="s">
        <v>22</v>
      </c>
      <c r="J4" s="93" t="s">
        <v>17</v>
      </c>
      <c r="K4" s="121" t="s">
        <v>153</v>
      </c>
      <c r="L4" s="121" t="s">
        <v>19</v>
      </c>
      <c r="M4" s="121" t="s">
        <v>151</v>
      </c>
      <c r="N4" s="121" t="s">
        <v>152</v>
      </c>
      <c r="O4" s="95" t="s">
        <v>22</v>
      </c>
      <c r="P4" s="93" t="s">
        <v>17</v>
      </c>
      <c r="Q4" s="121" t="s">
        <v>19</v>
      </c>
      <c r="R4" s="121" t="s">
        <v>167</v>
      </c>
      <c r="S4" s="121" t="s">
        <v>158</v>
      </c>
      <c r="T4" s="180" t="s">
        <v>23</v>
      </c>
      <c r="U4" s="115" t="s">
        <v>164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147</v>
      </c>
      <c r="F5" s="122"/>
      <c r="G5" s="121" t="s">
        <v>147</v>
      </c>
      <c r="H5" s="122"/>
      <c r="I5" s="103"/>
      <c r="J5" s="93"/>
      <c r="K5" s="121" t="s">
        <v>147</v>
      </c>
      <c r="L5" s="122"/>
      <c r="M5" s="121" t="s">
        <v>147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81" t="s">
        <v>165</v>
      </c>
      <c r="U6" s="116" t="s">
        <v>169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3" ht="12.75" customHeight="1" x14ac:dyDescent="0.2">
      <c r="A7" s="153" t="s">
        <v>109</v>
      </c>
      <c r="B7" s="136">
        <v>4725</v>
      </c>
      <c r="C7" s="136">
        <v>0</v>
      </c>
      <c r="D7" s="136">
        <v>0</v>
      </c>
      <c r="E7" s="136">
        <v>0</v>
      </c>
      <c r="F7" s="136">
        <v>3891.0117339641802</v>
      </c>
      <c r="G7" s="137">
        <v>206</v>
      </c>
      <c r="H7" s="137">
        <v>202</v>
      </c>
      <c r="I7" s="137">
        <v>103</v>
      </c>
      <c r="J7" s="158">
        <v>0</v>
      </c>
      <c r="K7" s="138">
        <v>0</v>
      </c>
      <c r="L7" s="138">
        <v>0</v>
      </c>
      <c r="M7" s="138">
        <v>0</v>
      </c>
      <c r="N7" s="138">
        <v>0</v>
      </c>
      <c r="O7" s="159">
        <v>0</v>
      </c>
      <c r="P7" s="138">
        <v>0</v>
      </c>
      <c r="Q7" s="138">
        <v>0</v>
      </c>
      <c r="R7" s="138">
        <v>0</v>
      </c>
      <c r="S7" s="138">
        <v>0</v>
      </c>
      <c r="T7" s="139">
        <v>0</v>
      </c>
      <c r="U7" s="140">
        <v>0</v>
      </c>
      <c r="V7" s="11"/>
      <c r="AG7" s="7"/>
    </row>
    <row r="8" spans="1:33" ht="12.75" customHeight="1" x14ac:dyDescent="0.2">
      <c r="A8" s="154" t="s">
        <v>110</v>
      </c>
      <c r="B8" s="128">
        <v>4750</v>
      </c>
      <c r="C8" s="128">
        <f>B8-B7</f>
        <v>25</v>
      </c>
      <c r="D8" s="128">
        <v>0</v>
      </c>
      <c r="E8" s="128">
        <v>0</v>
      </c>
      <c r="F8" s="128">
        <v>4032.8400717661498</v>
      </c>
      <c r="G8" s="129">
        <v>208</v>
      </c>
      <c r="H8" s="129">
        <v>204</v>
      </c>
      <c r="I8" s="129">
        <v>104</v>
      </c>
      <c r="J8" s="160">
        <f>AVERAGE(D7:D8)*(C8)/27</f>
        <v>0</v>
      </c>
      <c r="K8" s="10">
        <f>AVERAGE(E7:E8)*(C8)/27</f>
        <v>0</v>
      </c>
      <c r="L8" s="10">
        <f>AVERAGE(F7:F8)*(C8)/27</f>
        <v>3668.4499100603375</v>
      </c>
      <c r="M8" s="10">
        <f>AVERAGE(G7:G8)*(C8)/27</f>
        <v>191.66666666666666</v>
      </c>
      <c r="N8" s="10">
        <f>AVERAGE(H7:H8)*(C8)/27</f>
        <v>187.96296296296296</v>
      </c>
      <c r="O8" s="161">
        <f>AVERAGE(I7:I8)*(C8)/27</f>
        <v>95.833333333333329</v>
      </c>
      <c r="P8" s="10">
        <f>J8*'Marley NB Stage 1'!P5+P7</f>
        <v>0</v>
      </c>
      <c r="Q8" s="10">
        <f>(L8-(N8*'Marley NB Stage 1'!$S$5)-(O8*'Marley NB Stage 1'!$T$5))*'Marley NB Stage 1'!$Q$5+Q7</f>
        <v>4231.5114616494957</v>
      </c>
      <c r="R8" s="10">
        <f>M8*'Marley NB Stage 1'!$R$5+R7</f>
        <v>191.66666666666666</v>
      </c>
      <c r="S8" s="10">
        <f>N8*'Marley NB Stage 1'!S5+S7</f>
        <v>216.15740740740739</v>
      </c>
      <c r="T8" s="11">
        <f>O8*'Marley NB Stage 1'!T5+T7</f>
        <v>67.083333333333329</v>
      </c>
      <c r="U8" s="141">
        <f>(J8-K8-(L8-(N8*'Marley NB Stage 1'!$S$5)-(O8*'Marley NB Stage 1'!$T$5))*'Marley NB Stage 1'!$Q$5+U7)</f>
        <v>-4231.5114616494957</v>
      </c>
      <c r="V8" s="11"/>
      <c r="AG8" s="7"/>
    </row>
    <row r="9" spans="1:33" ht="12.75" customHeight="1" x14ac:dyDescent="0.2">
      <c r="A9" s="154" t="s">
        <v>111</v>
      </c>
      <c r="B9" s="128">
        <v>4800</v>
      </c>
      <c r="C9" s="128">
        <f>B9-B8</f>
        <v>50</v>
      </c>
      <c r="D9" s="128">
        <v>0</v>
      </c>
      <c r="E9" s="128">
        <v>0</v>
      </c>
      <c r="F9" s="128">
        <v>4826.4074530355601</v>
      </c>
      <c r="G9" s="129">
        <v>204</v>
      </c>
      <c r="H9" s="129">
        <v>200</v>
      </c>
      <c r="I9" s="129">
        <v>102</v>
      </c>
      <c r="J9" s="160">
        <f>AVERAGE(D8:D9)*(C9)/27</f>
        <v>0</v>
      </c>
      <c r="K9" s="10">
        <f>AVERAGE(E8:E9)*(C9)/27</f>
        <v>0</v>
      </c>
      <c r="L9" s="10">
        <f>AVERAGE(F8:F9)*(C9)/27</f>
        <v>8203.0069674089918</v>
      </c>
      <c r="M9" s="10">
        <f>AVERAGE(G8:G9)*(C9)/27</f>
        <v>381.48148148148147</v>
      </c>
      <c r="N9" s="10">
        <f>AVERAGE(H8:H9)*(C9)/27</f>
        <v>374.07407407407408</v>
      </c>
      <c r="O9" s="161">
        <f>AVERAGE(I8:I9)*(C9)/27</f>
        <v>190.74074074074073</v>
      </c>
      <c r="P9" s="10">
        <f>J9*'Marley NB Stage 1'!P5+P8</f>
        <v>0</v>
      </c>
      <c r="Q9" s="10">
        <f>(L9-(N9*'Marley NB Stage 1'!$S$5)-(O9*'Marley NB Stage 1'!$T$5))*'Marley NB Stage 1'!$Q$5+Q8</f>
        <v>13780.640541281105</v>
      </c>
      <c r="R9" s="10">
        <f>M9*'Marley NB Stage 1'!$R$5+R8</f>
        <v>573.14814814814815</v>
      </c>
      <c r="S9" s="10">
        <f>N9*'Marley NB Stage 1'!S5+S8</f>
        <v>646.34259259259261</v>
      </c>
      <c r="T9" s="11">
        <f>O9*'Marley NB Stage 1'!T5+T8</f>
        <v>200.60185185185185</v>
      </c>
      <c r="U9" s="141">
        <f>(J9-K9-(L9-(N9*'Marley NB Stage 1'!$S$5)-(O9*'Marley NB Stage 1'!$T$5))*'Marley NB Stage 1'!$Q$5+U8)</f>
        <v>-13780.640541281105</v>
      </c>
      <c r="V9" s="11"/>
      <c r="AG9" s="7"/>
    </row>
    <row r="10" spans="1:33" ht="12.75" customHeight="1" thickBot="1" x14ac:dyDescent="0.25">
      <c r="A10" s="154" t="s">
        <v>112</v>
      </c>
      <c r="B10" s="130">
        <v>4850.0000000039699</v>
      </c>
      <c r="C10" s="130">
        <f>B10-B9</f>
        <v>50.000000003969944</v>
      </c>
      <c r="D10" s="130">
        <v>0</v>
      </c>
      <c r="E10" s="130">
        <v>0</v>
      </c>
      <c r="F10" s="130">
        <v>2592.8693220371902</v>
      </c>
      <c r="G10" s="131">
        <v>122</v>
      </c>
      <c r="H10" s="131">
        <v>120</v>
      </c>
      <c r="I10" s="131">
        <v>61</v>
      </c>
      <c r="J10" s="162">
        <f>AVERAGE(D9:D10)*(C10)/27</f>
        <v>0</v>
      </c>
      <c r="K10" s="11">
        <f>AVERAGE(E9:E10)*(C10)/27</f>
        <v>0</v>
      </c>
      <c r="L10" s="11">
        <f>AVERAGE(F9:F10)*(C10)/27</f>
        <v>6869.7007182054003</v>
      </c>
      <c r="M10" s="10">
        <f>AVERAGE(G9:G10)*(C10)/27</f>
        <v>301.85185187581857</v>
      </c>
      <c r="N10" s="11">
        <f>AVERAGE(H9:H10)*(C10)/27</f>
        <v>296.29629631982192</v>
      </c>
      <c r="O10" s="141">
        <f>AVERAGE(I9:I10)*(C10)/27</f>
        <v>150.92592593790928</v>
      </c>
      <c r="P10" s="11">
        <f>J10*'Marley NB Stage 1'!P5+P9</f>
        <v>0</v>
      </c>
      <c r="Q10" s="10">
        <f>(L10-(N10*'Marley NB Stage 1'!$S$5)-(O10*'Marley NB Stage 1'!$T$5))*'Marley NB Stage 1'!$Q$5+Q9</f>
        <v>21809.780327882443</v>
      </c>
      <c r="R10" s="10">
        <f>M10*'Marley NB Stage 1'!$R$5+R9</f>
        <v>875.00000002396678</v>
      </c>
      <c r="S10" s="11">
        <f>N10*'Marley NB Stage 1'!S5+S9</f>
        <v>987.08333336038777</v>
      </c>
      <c r="T10" s="11">
        <f>O10*'Marley NB Stage 1'!T5+T9</f>
        <v>306.25000000838833</v>
      </c>
      <c r="U10" s="141">
        <f>(J10-K10-(L10-(N10*'Marley NB Stage 1'!$S$5)-(O10*'Marley NB Stage 1'!$T$5))*'Marley NB Stage 1'!$Q$5+U9)</f>
        <v>-21809.780327882443</v>
      </c>
      <c r="V10" s="11"/>
      <c r="AG10" s="7"/>
    </row>
    <row r="11" spans="1:33" ht="12.75" customHeight="1" thickBot="1" x14ac:dyDescent="0.25">
      <c r="A11" s="155" t="s">
        <v>113</v>
      </c>
      <c r="B11" s="142">
        <v>4865</v>
      </c>
      <c r="C11" s="142">
        <f>B11-B10</f>
        <v>14.999999996030056</v>
      </c>
      <c r="D11" s="142">
        <v>0</v>
      </c>
      <c r="E11" s="142">
        <v>0</v>
      </c>
      <c r="F11" s="142">
        <v>2706.2048348492799</v>
      </c>
      <c r="G11" s="143">
        <v>134</v>
      </c>
      <c r="H11" s="143">
        <v>132</v>
      </c>
      <c r="I11" s="143">
        <v>67</v>
      </c>
      <c r="J11" s="163">
        <f>AVERAGE(D10:D11)*(C11)/27</f>
        <v>0</v>
      </c>
      <c r="K11" s="144">
        <f>AVERAGE(E10:E11)*(C11)/27</f>
        <v>0</v>
      </c>
      <c r="L11" s="144">
        <f>AVERAGE(F10:F11)*(C11)/27</f>
        <v>1471.9650431900006</v>
      </c>
      <c r="M11" s="145">
        <f>AVERAGE(G10:G11)*(C11)/27</f>
        <v>71.111111092290628</v>
      </c>
      <c r="N11" s="144">
        <f>AVERAGE(H10:H11)*(C11)/27</f>
        <v>69.999999981473593</v>
      </c>
      <c r="O11" s="146">
        <f>AVERAGE(I10:I11)*(C11)/27</f>
        <v>35.555555546145314</v>
      </c>
      <c r="P11" s="144">
        <f>J11*'Marley NB Stage 1'!P5+P10</f>
        <v>0</v>
      </c>
      <c r="Q11" s="145">
        <f>(L11-(N11*'Marley NB Stage 1'!$S$5)-(O11*'Marley NB Stage 1'!$T$5))*'Marley NB Stage 1'!$Q$5+Q10</f>
        <v>23518.000520793699</v>
      </c>
      <c r="R11" s="145">
        <f>M11*'Marley NB Stage 1'!$R$5+R10</f>
        <v>946.11111111625746</v>
      </c>
      <c r="S11" s="144">
        <f>N11*'Marley NB Stage 1'!S5+S10</f>
        <v>1067.5833333390824</v>
      </c>
      <c r="T11" s="144">
        <f>O11*'Marley NB Stage 1'!T5+T10</f>
        <v>331.13888889069005</v>
      </c>
      <c r="U11" s="146">
        <f>(J11-K11-(L11-(N11*'Marley NB Stage 1'!$S$5)-(O11*'Marley NB Stage 1'!$T$5))*'Marley NB Stage 1'!$Q$5+U10)</f>
        <v>-23518.000520793699</v>
      </c>
      <c r="V11" s="11"/>
      <c r="W11" s="135" t="s">
        <v>36</v>
      </c>
      <c r="X11" s="18"/>
      <c r="Y11" s="19"/>
      <c r="AG11" s="7"/>
    </row>
    <row r="12" spans="1:33" ht="12.75" customHeight="1" thickBot="1" x14ac:dyDescent="0.25">
      <c r="A12" s="173"/>
      <c r="B12" s="174"/>
      <c r="C12" s="174"/>
      <c r="D12" s="174" t="s">
        <v>166</v>
      </c>
      <c r="E12" s="174"/>
      <c r="F12" s="174"/>
      <c r="G12" s="174"/>
      <c r="H12" s="174"/>
      <c r="I12" s="174"/>
      <c r="J12" s="175"/>
      <c r="K12" s="176"/>
      <c r="L12" s="176"/>
      <c r="M12" s="177"/>
      <c r="N12" s="176"/>
      <c r="O12" s="178"/>
      <c r="P12" s="176"/>
      <c r="Q12" s="177"/>
      <c r="R12" s="177"/>
      <c r="S12" s="176"/>
      <c r="T12" s="176"/>
      <c r="U12" s="178"/>
      <c r="V12" s="139"/>
      <c r="W12" s="17" t="s">
        <v>37</v>
      </c>
      <c r="X12" s="20" t="s">
        <v>38</v>
      </c>
      <c r="Y12" s="20"/>
      <c r="AG12" s="7"/>
    </row>
    <row r="13" spans="1:33" ht="12.75" customHeight="1" x14ac:dyDescent="0.2">
      <c r="A13" s="188" t="s">
        <v>114</v>
      </c>
      <c r="B13" s="147">
        <v>5050.00000000005</v>
      </c>
      <c r="C13" s="147">
        <v>0</v>
      </c>
      <c r="D13" s="167">
        <v>0</v>
      </c>
      <c r="E13" s="147">
        <v>0</v>
      </c>
      <c r="F13" s="147">
        <v>2541.3024328493598</v>
      </c>
      <c r="G13" s="148">
        <v>134</v>
      </c>
      <c r="H13" s="148">
        <v>132</v>
      </c>
      <c r="I13" s="168">
        <v>67</v>
      </c>
      <c r="J13" s="139">
        <f>AVERAGE(D12:D13)*(C13)/27</f>
        <v>0</v>
      </c>
      <c r="K13" s="139">
        <f>AVERAGE(E12:E13)*(C13)/27</f>
        <v>0</v>
      </c>
      <c r="L13" s="139">
        <f>AVERAGE(F11:F13)*(C13)/27</f>
        <v>0</v>
      </c>
      <c r="M13" s="138">
        <f>AVERAGE(G12:G13)*(C13)/27</f>
        <v>0</v>
      </c>
      <c r="N13" s="139">
        <f>AVERAGE(H12:H13)*(C13)/27</f>
        <v>0</v>
      </c>
      <c r="O13" s="139">
        <f>AVERAGE(I12:I13)*(C13)/27</f>
        <v>0</v>
      </c>
      <c r="P13" s="164">
        <f>J13*'Marley NB Stage 1'!P5+P11</f>
        <v>0</v>
      </c>
      <c r="Q13" s="138">
        <f>(L13-(N13*'Marley NB Stage 1'!$S$5)-(O13*'Marley NB Stage 1'!$T$5))*'Marley NB Stage 1'!$Q$5+Q11</f>
        <v>23518.000520793699</v>
      </c>
      <c r="R13" s="138">
        <f>M13*'Marley NB Stage 1'!$R$5+R11</f>
        <v>946.11111111625746</v>
      </c>
      <c r="S13" s="139">
        <f>N13*'Marley NB Stage 1'!S5+S11</f>
        <v>1067.5833333390824</v>
      </c>
      <c r="T13" s="139">
        <f>O13*'Marley NB Stage 1'!T5+T11</f>
        <v>331.13888889069005</v>
      </c>
      <c r="U13" s="140">
        <f>(J13-K13-(L13-(N13*'Marley NB Stage 1'!$S$5)-(O13*'Marley NB Stage 1'!$T$5))*'Marley NB Stage 1'!$Q$5+U11)</f>
        <v>-23518.000520793699</v>
      </c>
      <c r="V13" s="11"/>
      <c r="W13" s="21" t="s">
        <v>39</v>
      </c>
      <c r="X13" s="22" t="s">
        <v>40</v>
      </c>
      <c r="Y13" s="22"/>
      <c r="AG13" s="7"/>
    </row>
    <row r="14" spans="1:33" ht="12.75" customHeight="1" x14ac:dyDescent="0.2">
      <c r="A14" s="154" t="s">
        <v>115</v>
      </c>
      <c r="B14" s="130">
        <v>5100</v>
      </c>
      <c r="C14" s="130">
        <f>B14-B13</f>
        <v>49.999999999949978</v>
      </c>
      <c r="D14" s="169">
        <v>0</v>
      </c>
      <c r="E14" s="130">
        <v>0</v>
      </c>
      <c r="F14" s="149">
        <v>2068.83151927785</v>
      </c>
      <c r="G14" s="131">
        <v>104</v>
      </c>
      <c r="H14" s="131">
        <v>102</v>
      </c>
      <c r="I14" s="170">
        <v>51</v>
      </c>
      <c r="J14" s="11">
        <f>AVERAGE(D13:D14)*(C14)/27</f>
        <v>0</v>
      </c>
      <c r="K14" s="11">
        <f>AVERAGE(E13:E14)*(C14)/27</f>
        <v>0</v>
      </c>
      <c r="L14" s="11">
        <f>AVERAGE(F13:F14)*(C14)/27</f>
        <v>4268.6425482616642</v>
      </c>
      <c r="M14" s="10">
        <f>AVERAGE(G13:G14)*(C14)/27</f>
        <v>220.37037037014991</v>
      </c>
      <c r="N14" s="11">
        <f>AVERAGE(H13:H14)*(C14)/27</f>
        <v>216.66666666644991</v>
      </c>
      <c r="O14" s="11">
        <f>AVERAGE(I13:I14)*(C14)/27</f>
        <v>109.25925925914996</v>
      </c>
      <c r="P14" s="162">
        <f>J14*'Marley NB Stage 1'!P5+P13</f>
        <v>0</v>
      </c>
      <c r="Q14" s="10">
        <f>(L14-(N14*'Marley NB Stage 1'!$S$5)-(O14*'Marley NB Stage 1'!$T$5))*'Marley NB Stage 1'!$Q$5+Q13</f>
        <v>28446.743520936001</v>
      </c>
      <c r="R14" s="10">
        <f>M14*'Marley NB Stage 1'!$R$5+R13</f>
        <v>1166.4814814864073</v>
      </c>
      <c r="S14" s="11">
        <f>N14*'Marley NB Stage 1'!S5+S13</f>
        <v>1316.7500000054997</v>
      </c>
      <c r="T14" s="11">
        <f>O14*'Marley NB Stage 1'!T5+T13</f>
        <v>407.62037037209501</v>
      </c>
      <c r="U14" s="141">
        <f>(J14-K14-(L14-(N14*'Marley NB Stage 1'!$S$5)-(O14*'Marley NB Stage 1'!$T$5))*'Marley NB Stage 1'!$Q$5+U13)</f>
        <v>-28446.743520936001</v>
      </c>
      <c r="V14" s="11"/>
      <c r="W14" s="21" t="s">
        <v>41</v>
      </c>
      <c r="X14" s="22" t="s">
        <v>42</v>
      </c>
      <c r="Y14" s="22"/>
      <c r="AG14" s="7"/>
    </row>
    <row r="15" spans="1:33" ht="12.75" customHeight="1" x14ac:dyDescent="0.2">
      <c r="A15" s="154" t="s">
        <v>116</v>
      </c>
      <c r="B15" s="130">
        <v>5150</v>
      </c>
      <c r="C15" s="130">
        <f>B15-B14</f>
        <v>50</v>
      </c>
      <c r="D15" s="169">
        <v>19.807536587606599</v>
      </c>
      <c r="E15" s="130">
        <v>0</v>
      </c>
      <c r="F15" s="149">
        <v>3813.02297024769</v>
      </c>
      <c r="G15" s="131">
        <v>204</v>
      </c>
      <c r="H15" s="131">
        <v>200</v>
      </c>
      <c r="I15" s="170">
        <v>102</v>
      </c>
      <c r="J15" s="11">
        <f>AVERAGE(D14:D15)*(C15)/27</f>
        <v>18.340311655191297</v>
      </c>
      <c r="K15" s="11">
        <f>AVERAGE(E14:E15)*(C15)/27</f>
        <v>0</v>
      </c>
      <c r="L15" s="11">
        <f>AVERAGE(F14:F15)*(C15)/27</f>
        <v>5446.1615643755003</v>
      </c>
      <c r="M15" s="10">
        <f>AVERAGE(G14:G15)*(C15)/27</f>
        <v>285.18518518518516</v>
      </c>
      <c r="N15" s="11">
        <f>AVERAGE(H14:H15)*(C15)/27</f>
        <v>279.62962962962962</v>
      </c>
      <c r="O15" s="11">
        <f>AVERAGE(I14:I15)*(C15)/27</f>
        <v>141.66666666666666</v>
      </c>
      <c r="P15" s="162">
        <f>J15*'Marley NB Stage 1'!P5+P14</f>
        <v>18.340311655191297</v>
      </c>
      <c r="Q15" s="10">
        <f>(L15-(N15*'Marley NB Stage 1'!$S$5)-(O15*'Marley NB Stage 1'!$T$5))*'Marley NB Stage 1'!$Q$5+Q14</f>
        <v>34728.519550479454</v>
      </c>
      <c r="R15" s="10">
        <f>M15*'Marley NB Stage 1'!$R$5+R14</f>
        <v>1451.6666666715926</v>
      </c>
      <c r="S15" s="11">
        <f>N15*'Marley NB Stage 1'!S5+S14</f>
        <v>1638.3240740795736</v>
      </c>
      <c r="T15" s="11">
        <f>O15*'Marley NB Stage 1'!T5+T14</f>
        <v>506.7870370387617</v>
      </c>
      <c r="U15" s="141">
        <f>(J15-K15-(L15-(N15*'Marley NB Stage 1'!$S$5)-(O15*'Marley NB Stage 1'!$T$5))*'Marley NB Stage 1'!$Q$5+U14)</f>
        <v>-34710.179238824261</v>
      </c>
      <c r="V15" s="11"/>
      <c r="W15" s="21" t="s">
        <v>43</v>
      </c>
      <c r="X15" s="22" t="s">
        <v>44</v>
      </c>
      <c r="Y15" s="22" t="s">
        <v>45</v>
      </c>
      <c r="AG15" s="7"/>
    </row>
    <row r="16" spans="1:33" ht="12.75" customHeight="1" x14ac:dyDescent="0.2">
      <c r="A16" s="154" t="s">
        <v>117</v>
      </c>
      <c r="B16" s="130">
        <v>5200</v>
      </c>
      <c r="C16" s="130">
        <f>B16-B15</f>
        <v>50</v>
      </c>
      <c r="D16" s="169">
        <v>9.5094767116752301</v>
      </c>
      <c r="E16" s="130">
        <v>0</v>
      </c>
      <c r="F16" s="149">
        <v>3428.42086461706</v>
      </c>
      <c r="G16" s="131">
        <v>192</v>
      </c>
      <c r="H16" s="131">
        <v>188</v>
      </c>
      <c r="I16" s="170">
        <v>96</v>
      </c>
      <c r="J16" s="11">
        <f>AVERAGE(D15:D16)*(C16)/27</f>
        <v>27.145382684520214</v>
      </c>
      <c r="K16" s="11">
        <f>AVERAGE(E15:E16)*(C16)/27</f>
        <v>0</v>
      </c>
      <c r="L16" s="11">
        <f>AVERAGE(F15:F16)*(C16)/27</f>
        <v>6705.0405878377314</v>
      </c>
      <c r="M16" s="10">
        <f>AVERAGE(G15:G16)*(C16)/27</f>
        <v>366.66666666666669</v>
      </c>
      <c r="N16" s="11">
        <f>AVERAGE(H15:H16)*(C16)/27</f>
        <v>359.25925925925924</v>
      </c>
      <c r="O16" s="11">
        <f>AVERAGE(I15:I16)*(C16)/27</f>
        <v>183.33333333333334</v>
      </c>
      <c r="P16" s="162">
        <f>J16*'Marley NB Stage 1'!P5+P15</f>
        <v>45.485694339711515</v>
      </c>
      <c r="Q16" s="10">
        <f>(L16-(N16*'Marley NB Stage 1'!$S$5)-(O16*'Marley NB Stage 1'!$T$5))*'Marley NB Stage 1'!$Q$5+Q15</f>
        <v>42432.968433424765</v>
      </c>
      <c r="R16" s="10">
        <f>M16*'Marley NB Stage 1'!$R$5+R15</f>
        <v>1818.3333333382593</v>
      </c>
      <c r="S16" s="11">
        <f>N16*'Marley NB Stage 1'!S5+S15</f>
        <v>2051.4722222277219</v>
      </c>
      <c r="T16" s="11">
        <f>O16*'Marley NB Stage 1'!T5+T15</f>
        <v>635.12037037209507</v>
      </c>
      <c r="U16" s="141">
        <f>(J16-K16-(L16-(N16*'Marley NB Stage 1'!$S$5)-(O16*'Marley NB Stage 1'!$T$5))*'Marley NB Stage 1'!$Q$5+U15)</f>
        <v>-42387.482739085055</v>
      </c>
      <c r="V16" s="11"/>
      <c r="W16" s="21" t="s">
        <v>46</v>
      </c>
      <c r="X16" s="22" t="s">
        <v>44</v>
      </c>
      <c r="Y16" s="22" t="s">
        <v>47</v>
      </c>
      <c r="AG16" s="7"/>
    </row>
    <row r="17" spans="1:33" ht="12.75" customHeight="1" x14ac:dyDescent="0.2">
      <c r="A17" s="154" t="s">
        <v>118</v>
      </c>
      <c r="B17" s="130">
        <v>5250</v>
      </c>
      <c r="C17" s="130">
        <f>B17-B16</f>
        <v>50</v>
      </c>
      <c r="D17" s="169">
        <v>3.7325018306873998</v>
      </c>
      <c r="E17" s="130">
        <v>0</v>
      </c>
      <c r="F17" s="149">
        <v>3089.0445982212</v>
      </c>
      <c r="G17" s="131">
        <v>184</v>
      </c>
      <c r="H17" s="131">
        <v>180</v>
      </c>
      <c r="I17" s="170">
        <v>92</v>
      </c>
      <c r="J17" s="11">
        <f>AVERAGE(D16:D17)*(C17)/27</f>
        <v>12.261091242928362</v>
      </c>
      <c r="K17" s="11">
        <f>AVERAGE(E16:E17)*(C17)/27</f>
        <v>0</v>
      </c>
      <c r="L17" s="11">
        <f>AVERAGE(F16:F17)*(C17)/27</f>
        <v>6034.6902433687592</v>
      </c>
      <c r="M17" s="10">
        <f>AVERAGE(G16:G17)*(C17)/27</f>
        <v>348.14814814814815</v>
      </c>
      <c r="N17" s="11">
        <f>AVERAGE(H16:H17)*(C17)/27</f>
        <v>340.74074074074076</v>
      </c>
      <c r="O17" s="11">
        <f>AVERAGE(I16:I17)*(C17)/27</f>
        <v>174.07407407407408</v>
      </c>
      <c r="P17" s="162">
        <f>J17*'Marley NB Stage 1'!P5+P16</f>
        <v>57.746785582639873</v>
      </c>
      <c r="Q17" s="10">
        <f>(L17-(N17*'Marley NB Stage 1'!$S$5)-(O17*'Marley NB Stage 1'!$T$5))*'Marley NB Stage 1'!$Q$5+Q16</f>
        <v>49334.201608006086</v>
      </c>
      <c r="R17" s="10">
        <f>M17*'Marley NB Stage 1'!$R$5+R16</f>
        <v>2166.4814814864076</v>
      </c>
      <c r="S17" s="11">
        <f>N17*'Marley NB Stage 1'!S5+S16</f>
        <v>2443.3240740795736</v>
      </c>
      <c r="T17" s="11">
        <f>O17*'Marley NB Stage 1'!T5+T16</f>
        <v>756.97222222394691</v>
      </c>
      <c r="U17" s="141">
        <f>(J17-K17-(L17-(N17*'Marley NB Stage 1'!$S$5)-(O17*'Marley NB Stage 1'!$T$5))*'Marley NB Stage 1'!$Q$5+U16)</f>
        <v>-49276.454822423446</v>
      </c>
      <c r="V17" s="11"/>
      <c r="W17" s="23" t="s">
        <v>48</v>
      </c>
      <c r="X17" s="24" t="s">
        <v>49</v>
      </c>
      <c r="Y17" s="24" t="s">
        <v>50</v>
      </c>
      <c r="AG17" s="7"/>
    </row>
    <row r="18" spans="1:33" ht="12.75" customHeight="1" thickBot="1" x14ac:dyDescent="0.25">
      <c r="A18" s="157" t="s">
        <v>119</v>
      </c>
      <c r="B18" s="142">
        <v>5300</v>
      </c>
      <c r="C18" s="142">
        <f>B18-B17</f>
        <v>50</v>
      </c>
      <c r="D18" s="171">
        <v>1.47915006254334</v>
      </c>
      <c r="E18" s="142">
        <v>0</v>
      </c>
      <c r="F18" s="150">
        <v>2727.5043024848501</v>
      </c>
      <c r="G18" s="143">
        <v>176</v>
      </c>
      <c r="H18" s="143">
        <v>172</v>
      </c>
      <c r="I18" s="172">
        <v>88</v>
      </c>
      <c r="J18" s="144">
        <f>AVERAGE(D17:D18)*(C18)/27</f>
        <v>4.8256036048432769</v>
      </c>
      <c r="K18" s="144">
        <f>AVERAGE(E17:E18)*(C18)/27</f>
        <v>0</v>
      </c>
      <c r="L18" s="144">
        <f>AVERAGE(F17:F18)*(C18)/27</f>
        <v>5385.6934265796754</v>
      </c>
      <c r="M18" s="145">
        <f>AVERAGE(G17:G18)*(C18)/27</f>
        <v>333.33333333333331</v>
      </c>
      <c r="N18" s="144">
        <f>AVERAGE(H17:H18)*(C18)/27</f>
        <v>325.92592592592592</v>
      </c>
      <c r="O18" s="144">
        <f>AVERAGE(I17:I18)*(C18)/27</f>
        <v>166.66666666666666</v>
      </c>
      <c r="P18" s="163">
        <f>J18*'Marley NB Stage 1'!P5+P17</f>
        <v>62.572389187483154</v>
      </c>
      <c r="Q18" s="145">
        <f>(L18-(N18*'Marley NB Stage 1'!$S$5)-(O18*'Marley NB Stage 1'!$T$5))*'Marley NB Stage 1'!$Q$5+Q17</f>
        <v>55451.966539378831</v>
      </c>
      <c r="R18" s="145">
        <f>M18*'Marley NB Stage 1'!$R$5+R17</f>
        <v>2499.8148148197411</v>
      </c>
      <c r="S18" s="144">
        <f>N18*'Marley NB Stage 1'!S5+S17</f>
        <v>2818.1388888943884</v>
      </c>
      <c r="T18" s="144">
        <f>O18*'Marley NB Stage 1'!T5+T17</f>
        <v>873.63888889061354</v>
      </c>
      <c r="U18" s="146">
        <f>(J18-K18-(L18-(N18*'Marley NB Stage 1'!$S$5)-(O18*'Marley NB Stage 1'!$T$5))*'Marley NB Stage 1'!$Q$5+U17)</f>
        <v>-55389.394150191343</v>
      </c>
      <c r="V18" s="11"/>
      <c r="W18" s="23" t="s">
        <v>51</v>
      </c>
      <c r="X18" s="24" t="s">
        <v>52</v>
      </c>
      <c r="Y18" s="24" t="s">
        <v>53</v>
      </c>
      <c r="AG18" s="7"/>
    </row>
    <row r="19" spans="1:33" ht="12.75" customHeight="1" x14ac:dyDescent="0.2">
      <c r="A19" s="153" t="s">
        <v>120</v>
      </c>
      <c r="B19" s="147">
        <v>5350</v>
      </c>
      <c r="C19" s="147">
        <f>B19-B18</f>
        <v>50</v>
      </c>
      <c r="D19" s="167">
        <v>2.2095595583305099</v>
      </c>
      <c r="E19" s="147">
        <v>0</v>
      </c>
      <c r="F19" s="151">
        <v>2389.3157320320202</v>
      </c>
      <c r="G19" s="148">
        <v>170</v>
      </c>
      <c r="H19" s="148">
        <v>166</v>
      </c>
      <c r="I19" s="168">
        <v>85</v>
      </c>
      <c r="J19" s="139">
        <f>AVERAGE(D18:D19)*(C19)/27</f>
        <v>3.4154718711794909</v>
      </c>
      <c r="K19" s="139">
        <f>AVERAGE(E18:E19)*(C19)/27</f>
        <v>0</v>
      </c>
      <c r="L19" s="139">
        <f>AVERAGE(F18:F19)*(C19)/27</f>
        <v>4737.7963282563614</v>
      </c>
      <c r="M19" s="138">
        <f>AVERAGE(G18:G19)*(C19)/27</f>
        <v>320.37037037037038</v>
      </c>
      <c r="N19" s="139">
        <f>AVERAGE(H18:H19)*(C19)/27</f>
        <v>312.96296296296299</v>
      </c>
      <c r="O19" s="139">
        <f>AVERAGE(I18:I19)*(C19)/27</f>
        <v>160.18518518518519</v>
      </c>
      <c r="P19" s="164">
        <f>J19*'Marley NB Stage 1'!P5+P18</f>
        <v>65.987861058662645</v>
      </c>
      <c r="Q19" s="138">
        <f>(L19-(N19*'Marley NB Stage 1'!$S$5)-(O19*'Marley NB Stage 1'!$T$5))*'Marley NB Stage 1'!$Q$5+Q18</f>
        <v>60784.16565340299</v>
      </c>
      <c r="R19" s="138">
        <f>M19*'Marley NB Stage 1'!$R$5+R18</f>
        <v>2820.1851851901115</v>
      </c>
      <c r="S19" s="139">
        <f>N19*'Marley NB Stage 1'!S5+S18</f>
        <v>3178.0462963017958</v>
      </c>
      <c r="T19" s="139">
        <f>O19*'Marley NB Stage 1'!T5+T18</f>
        <v>985.76851852024311</v>
      </c>
      <c r="U19" s="140">
        <f>(J19-K19-(L19-(N19*'Marley NB Stage 1'!$S$5)-(O19*'Marley NB Stage 1'!$T$5))*'Marley NB Stage 1'!$Q$5+U18)</f>
        <v>-60718.177792344322</v>
      </c>
      <c r="V19" s="11"/>
      <c r="W19" s="23" t="s">
        <v>54</v>
      </c>
      <c r="X19" s="24" t="s">
        <v>105</v>
      </c>
      <c r="Y19" s="24" t="s">
        <v>56</v>
      </c>
      <c r="AG19" s="7"/>
    </row>
    <row r="20" spans="1:33" ht="12.75" customHeight="1" x14ac:dyDescent="0.2">
      <c r="A20" s="154" t="s">
        <v>121</v>
      </c>
      <c r="B20" s="130">
        <v>5400</v>
      </c>
      <c r="C20" s="130">
        <f>B20-B19</f>
        <v>50</v>
      </c>
      <c r="D20" s="169">
        <v>8.3599724062223704</v>
      </c>
      <c r="E20" s="130">
        <v>0</v>
      </c>
      <c r="F20" s="149">
        <v>2087.5806194065299</v>
      </c>
      <c r="G20" s="131">
        <v>164</v>
      </c>
      <c r="H20" s="131">
        <v>160</v>
      </c>
      <c r="I20" s="170">
        <v>82</v>
      </c>
      <c r="J20" s="11">
        <f>AVERAGE(D19:D20)*(C20)/27</f>
        <v>9.7866036708822968</v>
      </c>
      <c r="K20" s="11">
        <f>AVERAGE(E19:E20)*(C20)/27</f>
        <v>0</v>
      </c>
      <c r="L20" s="11">
        <f>AVERAGE(F19:F20)*(C20)/27</f>
        <v>4145.2743994801394</v>
      </c>
      <c r="M20" s="10">
        <f>AVERAGE(G19:G20)*(C20)/27</f>
        <v>309.25925925925924</v>
      </c>
      <c r="N20" s="11">
        <f>AVERAGE(H19:H20)*(C20)/27</f>
        <v>301.85185185185185</v>
      </c>
      <c r="O20" s="11">
        <f>AVERAGE(I19:I20)*(C20)/27</f>
        <v>154.62962962962962</v>
      </c>
      <c r="P20" s="162">
        <f>J20*'Marley NB Stage 1'!P5+P19</f>
        <v>75.774464729544945</v>
      </c>
      <c r="Q20" s="10">
        <f>(L20-(N20*'Marley NB Stage 1'!$S$5)-(O20*'Marley NB Stage 1'!$T$5))*'Marley NB Stage 1'!$Q$5+Q19</f>
        <v>65396.545689790204</v>
      </c>
      <c r="R20" s="10">
        <f>M20*'Marley NB Stage 1'!$R$5+R19</f>
        <v>3129.4444444493706</v>
      </c>
      <c r="S20" s="11">
        <f>N20*'Marley NB Stage 1'!S5+S19</f>
        <v>3525.1759259314254</v>
      </c>
      <c r="T20" s="11">
        <f>O20*'Marley NB Stage 1'!T5+T19</f>
        <v>1094.0092592609838</v>
      </c>
      <c r="U20" s="141">
        <f>(J20-K20-(L20-(N20*'Marley NB Stage 1'!$S$5)-(O20*'Marley NB Stage 1'!$T$5))*'Marley NB Stage 1'!$Q$5+U19)</f>
        <v>-65320.771225060649</v>
      </c>
      <c r="V20" s="11"/>
      <c r="W20" s="23" t="s">
        <v>54</v>
      </c>
      <c r="X20" s="24" t="s">
        <v>106</v>
      </c>
      <c r="Y20" s="24" t="s">
        <v>58</v>
      </c>
      <c r="AG20" s="7"/>
    </row>
    <row r="21" spans="1:33" ht="12.75" customHeight="1" x14ac:dyDescent="0.2">
      <c r="A21" s="154" t="s">
        <v>122</v>
      </c>
      <c r="B21" s="130">
        <v>5450</v>
      </c>
      <c r="C21" s="130">
        <v>50</v>
      </c>
      <c r="D21" s="169">
        <v>7.16155682065801</v>
      </c>
      <c r="E21" s="131">
        <v>3</v>
      </c>
      <c r="F21" s="149">
        <v>1711.4788203856101</v>
      </c>
      <c r="G21" s="131">
        <v>156</v>
      </c>
      <c r="H21" s="131">
        <v>152</v>
      </c>
      <c r="I21" s="170">
        <v>76</v>
      </c>
      <c r="J21" s="11">
        <f>AVERAGE(D21:D21)*(C21)/27</f>
        <v>13.262142260477797</v>
      </c>
      <c r="K21" s="11">
        <f>AVERAGE(E21:E21)*(C21)/27</f>
        <v>5.5555555555555554</v>
      </c>
      <c r="L21" s="11">
        <f>AVERAGE(F21:F21)*(C21)/27</f>
        <v>3169.4052229363151</v>
      </c>
      <c r="M21" s="10">
        <f>AVERAGE(G21:G21)*(C21)/27</f>
        <v>288.88888888888891</v>
      </c>
      <c r="N21" s="11">
        <f>AVERAGE(H21:H21)*(C21)/27</f>
        <v>281.48148148148147</v>
      </c>
      <c r="O21" s="11">
        <f>AVERAGE(I21:I21)*(C21)/27</f>
        <v>140.74074074074073</v>
      </c>
      <c r="P21" s="162">
        <f>J21*P5+P20</f>
        <v>89.036606990022747</v>
      </c>
      <c r="Q21" s="10">
        <f>(L21-(N21*$S$5)-(O21*$T$5))*$Q$5+Q20</f>
        <v>68830.524440682813</v>
      </c>
      <c r="R21" s="10">
        <f>M21*$R$5+R20</f>
        <v>3418.3333333382598</v>
      </c>
      <c r="S21" s="11">
        <f>N21*S5+S20</f>
        <v>3848.8796296351288</v>
      </c>
      <c r="T21" s="11">
        <f>O21*T5+T20</f>
        <v>1192.5277777795022</v>
      </c>
      <c r="U21" s="141">
        <f>(J21-K21-(L21-(N21*$S$5)-(O21*$T$5))*$Q$5+U20)</f>
        <v>-68747.043389248342</v>
      </c>
    </row>
    <row r="22" spans="1:33" ht="12.75" customHeight="1" x14ac:dyDescent="0.2">
      <c r="A22" s="154" t="s">
        <v>123</v>
      </c>
      <c r="B22" s="130">
        <v>5500</v>
      </c>
      <c r="C22" s="130">
        <f t="shared" ref="C22:C43" si="0">B22-B21</f>
        <v>50</v>
      </c>
      <c r="D22" s="169">
        <v>10.1742348383377</v>
      </c>
      <c r="E22" s="131">
        <v>5</v>
      </c>
      <c r="F22" s="149">
        <v>1462.52552125381</v>
      </c>
      <c r="G22" s="131">
        <v>150</v>
      </c>
      <c r="H22" s="131">
        <v>146</v>
      </c>
      <c r="I22" s="170">
        <v>75</v>
      </c>
      <c r="J22" s="11">
        <f t="shared" ref="J22:J31" si="1">AVERAGE(D21:D22)*(C22)/27</f>
        <v>16.051658943514546</v>
      </c>
      <c r="K22" s="11">
        <f t="shared" ref="K22:K31" si="2">AVERAGE(E21:E22)*(C22)/27</f>
        <v>7.4074074074074074</v>
      </c>
      <c r="L22" s="11">
        <f t="shared" ref="L22:L31" si="3">AVERAGE(F21:F22)*(C22)/27</f>
        <v>2938.8929089253888</v>
      </c>
      <c r="M22" s="10">
        <f t="shared" ref="M22:M31" si="4">AVERAGE(G21:G22)*(C22)/27</f>
        <v>283.33333333333331</v>
      </c>
      <c r="N22" s="11">
        <f t="shared" ref="N22:N31" si="5">AVERAGE(H21:H22)*(C22)/27</f>
        <v>275.92592592592592</v>
      </c>
      <c r="O22" s="11">
        <f t="shared" ref="O22:O31" si="6">AVERAGE(I21:I22)*(C22)/27</f>
        <v>139.81481481481481</v>
      </c>
      <c r="P22" s="162">
        <f>J22*P5+P21</f>
        <v>105.08826593353729</v>
      </c>
      <c r="Q22" s="10">
        <f t="shared" ref="Q22:Q31" si="7">(L22-(N22*$S$5)-(O22*$T$5))*$Q$5+Q21</f>
        <v>71985.159095358074</v>
      </c>
      <c r="R22" s="10">
        <f t="shared" ref="R22:R31" si="8">M22*$R$5+R21</f>
        <v>3701.6666666715932</v>
      </c>
      <c r="S22" s="11">
        <f>N22*S5+S21</f>
        <v>4166.1944444499441</v>
      </c>
      <c r="T22" s="11">
        <f>O22*T5+T21</f>
        <v>1290.3981481498727</v>
      </c>
      <c r="U22" s="141">
        <f t="shared" ref="U22:U31" si="9">(J22-K22-(L22-(N22*$S$5)-(O22*$T$5))*$Q$5+U21)</f>
        <v>-71893.03379238749</v>
      </c>
    </row>
    <row r="23" spans="1:33" ht="12.75" customHeight="1" thickBot="1" x14ac:dyDescent="0.25">
      <c r="A23" s="157" t="s">
        <v>124</v>
      </c>
      <c r="B23" s="142">
        <v>5550</v>
      </c>
      <c r="C23" s="142">
        <f t="shared" si="0"/>
        <v>50</v>
      </c>
      <c r="D23" s="171">
        <v>8.4315716629826003</v>
      </c>
      <c r="E23" s="143">
        <v>7</v>
      </c>
      <c r="F23" s="150">
        <v>1202.08737701118</v>
      </c>
      <c r="G23" s="143">
        <v>146</v>
      </c>
      <c r="H23" s="143">
        <v>142</v>
      </c>
      <c r="I23" s="172">
        <v>73</v>
      </c>
      <c r="J23" s="144">
        <f t="shared" si="1"/>
        <v>17.227598612333615</v>
      </c>
      <c r="K23" s="144">
        <f t="shared" si="2"/>
        <v>11.111111111111111</v>
      </c>
      <c r="L23" s="144">
        <f t="shared" si="3"/>
        <v>2467.2341650601757</v>
      </c>
      <c r="M23" s="145">
        <f t="shared" si="4"/>
        <v>274.07407407407408</v>
      </c>
      <c r="N23" s="144">
        <f t="shared" si="5"/>
        <v>266.66666666666669</v>
      </c>
      <c r="O23" s="144">
        <f t="shared" si="6"/>
        <v>137.03703703703704</v>
      </c>
      <c r="P23" s="163">
        <f>J23*P5+P22</f>
        <v>122.31586454587091</v>
      </c>
      <c r="Q23" s="145">
        <f t="shared" si="7"/>
        <v>74565.961060942558</v>
      </c>
      <c r="R23" s="145">
        <f t="shared" si="8"/>
        <v>3975.7407407456672</v>
      </c>
      <c r="S23" s="144">
        <f>N23*S5+S22</f>
        <v>4472.861111116611</v>
      </c>
      <c r="T23" s="144">
        <f>O23*T5+T22</f>
        <v>1386.3240740757985</v>
      </c>
      <c r="U23" s="146">
        <f t="shared" si="9"/>
        <v>-74467.719270470741</v>
      </c>
    </row>
    <row r="24" spans="1:33" ht="12.75" customHeight="1" thickBot="1" x14ac:dyDescent="0.25">
      <c r="A24" s="153" t="s">
        <v>125</v>
      </c>
      <c r="B24" s="147">
        <v>5600</v>
      </c>
      <c r="C24" s="147">
        <f t="shared" si="0"/>
        <v>50</v>
      </c>
      <c r="D24" s="167">
        <v>13.266422196626101</v>
      </c>
      <c r="E24" s="148">
        <v>7</v>
      </c>
      <c r="F24" s="151">
        <v>958.09199159584705</v>
      </c>
      <c r="G24" s="148">
        <v>138</v>
      </c>
      <c r="H24" s="148">
        <v>134</v>
      </c>
      <c r="I24" s="168">
        <v>69</v>
      </c>
      <c r="J24" s="139">
        <f t="shared" si="1"/>
        <v>20.090735055193242</v>
      </c>
      <c r="K24" s="139">
        <f t="shared" si="2"/>
        <v>12.962962962962964</v>
      </c>
      <c r="L24" s="139">
        <f t="shared" si="3"/>
        <v>2000.1660820435436</v>
      </c>
      <c r="M24" s="138">
        <f t="shared" si="4"/>
        <v>262.96296296296299</v>
      </c>
      <c r="N24" s="139">
        <f t="shared" si="5"/>
        <v>255.55555555555554</v>
      </c>
      <c r="O24" s="139">
        <f t="shared" si="6"/>
        <v>131.4814814814815</v>
      </c>
      <c r="P24" s="164">
        <f>J24*P5+P23</f>
        <v>142.40659960106416</v>
      </c>
      <c r="Q24" s="138">
        <f t="shared" si="7"/>
        <v>76583.76125608958</v>
      </c>
      <c r="R24" s="138">
        <f t="shared" si="8"/>
        <v>4238.7037037086302</v>
      </c>
      <c r="S24" s="139">
        <f>N24*S5+S23</f>
        <v>4766.7500000054997</v>
      </c>
      <c r="T24" s="139">
        <f>O24*T5+T23</f>
        <v>1478.3611111128355</v>
      </c>
      <c r="U24" s="140">
        <f t="shared" si="9"/>
        <v>-76478.39169352554</v>
      </c>
      <c r="V24" s="135" t="s">
        <v>36</v>
      </c>
      <c r="W24" s="18"/>
      <c r="X24" s="19"/>
    </row>
    <row r="25" spans="1:33" ht="12.75" customHeight="1" x14ac:dyDescent="0.2">
      <c r="A25" s="154" t="s">
        <v>126</v>
      </c>
      <c r="B25" s="130">
        <v>5650</v>
      </c>
      <c r="C25" s="130">
        <f t="shared" si="0"/>
        <v>50</v>
      </c>
      <c r="D25" s="169">
        <v>20.442069109307301</v>
      </c>
      <c r="E25" s="131">
        <v>7</v>
      </c>
      <c r="F25" s="130">
        <v>777.44095997264401</v>
      </c>
      <c r="G25" s="131">
        <v>130</v>
      </c>
      <c r="H25" s="131">
        <v>126</v>
      </c>
      <c r="I25" s="170">
        <v>65</v>
      </c>
      <c r="J25" s="11">
        <f t="shared" si="1"/>
        <v>31.211566024012406</v>
      </c>
      <c r="K25" s="11">
        <f t="shared" si="2"/>
        <v>12.962962962962964</v>
      </c>
      <c r="L25" s="11">
        <f t="shared" si="3"/>
        <v>1606.9749551560103</v>
      </c>
      <c r="M25" s="10">
        <f t="shared" si="4"/>
        <v>248.14814814814815</v>
      </c>
      <c r="N25" s="11">
        <f t="shared" si="5"/>
        <v>240.74074074074073</v>
      </c>
      <c r="O25" s="11">
        <f t="shared" si="6"/>
        <v>124.07407407407408</v>
      </c>
      <c r="P25" s="162">
        <f>J25*P5+P24</f>
        <v>173.61816562507656</v>
      </c>
      <c r="Q25" s="10">
        <f t="shared" si="7"/>
        <v>78137.850320404963</v>
      </c>
      <c r="R25" s="10">
        <f t="shared" si="8"/>
        <v>4486.851851856778</v>
      </c>
      <c r="S25" s="11">
        <f>N25*S5+S24</f>
        <v>5043.6018518573519</v>
      </c>
      <c r="T25" s="11">
        <f>O25*T5+T24</f>
        <v>1565.2129629646874</v>
      </c>
      <c r="U25" s="141">
        <f t="shared" si="9"/>
        <v>-78014.232154779878</v>
      </c>
      <c r="V25" s="135" t="s">
        <v>37</v>
      </c>
      <c r="W25" s="20" t="s">
        <v>38</v>
      </c>
      <c r="X25" s="20"/>
    </row>
    <row r="26" spans="1:33" ht="12.75" customHeight="1" x14ac:dyDescent="0.2">
      <c r="A26" s="154" t="s">
        <v>127</v>
      </c>
      <c r="B26" s="130">
        <v>5700</v>
      </c>
      <c r="C26" s="130">
        <f t="shared" si="0"/>
        <v>50</v>
      </c>
      <c r="D26" s="169">
        <v>22.250603841544901</v>
      </c>
      <c r="E26" s="131">
        <v>7</v>
      </c>
      <c r="F26" s="130">
        <v>620.49489168238097</v>
      </c>
      <c r="G26" s="131">
        <v>110</v>
      </c>
      <c r="H26" s="131">
        <v>106</v>
      </c>
      <c r="I26" s="170">
        <v>55</v>
      </c>
      <c r="J26" s="11">
        <f t="shared" si="1"/>
        <v>39.530252732270554</v>
      </c>
      <c r="K26" s="11">
        <f t="shared" si="2"/>
        <v>12.962962962962964</v>
      </c>
      <c r="L26" s="11">
        <f t="shared" si="3"/>
        <v>1294.3850478287268</v>
      </c>
      <c r="M26" s="10">
        <f t="shared" si="4"/>
        <v>222.22222222222223</v>
      </c>
      <c r="N26" s="11">
        <f t="shared" si="5"/>
        <v>214.81481481481481</v>
      </c>
      <c r="O26" s="11">
        <f t="shared" si="6"/>
        <v>111.11111111111111</v>
      </c>
      <c r="P26" s="162">
        <f>J26*P5+P25</f>
        <v>213.14841835734711</v>
      </c>
      <c r="Q26" s="10">
        <f t="shared" si="7"/>
        <v>79349.813111672353</v>
      </c>
      <c r="R26" s="10">
        <f t="shared" si="8"/>
        <v>4709.0740740790006</v>
      </c>
      <c r="S26" s="11">
        <f>N26*S5+S25</f>
        <v>5290.6388888943893</v>
      </c>
      <c r="T26" s="11">
        <f>O26*T5+T25</f>
        <v>1642.9907407424653</v>
      </c>
      <c r="U26" s="141">
        <f t="shared" si="9"/>
        <v>-79199.627656277968</v>
      </c>
      <c r="V26" s="16" t="s">
        <v>39</v>
      </c>
      <c r="W26" s="22" t="s">
        <v>40</v>
      </c>
      <c r="X26" s="22"/>
    </row>
    <row r="27" spans="1:33" ht="12.75" customHeight="1" x14ac:dyDescent="0.2">
      <c r="A27" s="154" t="s">
        <v>128</v>
      </c>
      <c r="B27" s="130">
        <v>5750</v>
      </c>
      <c r="C27" s="130">
        <f t="shared" si="0"/>
        <v>50</v>
      </c>
      <c r="D27" s="169">
        <v>75.310969723959701</v>
      </c>
      <c r="E27" s="131">
        <v>7</v>
      </c>
      <c r="F27" s="130">
        <v>326.75523777384802</v>
      </c>
      <c r="G27" s="131">
        <v>116</v>
      </c>
      <c r="H27" s="131">
        <v>112</v>
      </c>
      <c r="I27" s="170">
        <v>58</v>
      </c>
      <c r="J27" s="11">
        <f t="shared" si="1"/>
        <v>90.334790338430196</v>
      </c>
      <c r="K27" s="11">
        <f t="shared" si="2"/>
        <v>12.962962962962964</v>
      </c>
      <c r="L27" s="11">
        <f t="shared" si="3"/>
        <v>877.08345320021192</v>
      </c>
      <c r="M27" s="10">
        <f t="shared" si="4"/>
        <v>209.25925925925927</v>
      </c>
      <c r="N27" s="11">
        <f t="shared" si="5"/>
        <v>201.85185185185185</v>
      </c>
      <c r="O27" s="11">
        <f t="shared" si="6"/>
        <v>104.62962962962963</v>
      </c>
      <c r="P27" s="162">
        <f>J27*P5+P26</f>
        <v>303.48320869577731</v>
      </c>
      <c r="Q27" s="10">
        <f t="shared" si="7"/>
        <v>80064.454465209652</v>
      </c>
      <c r="R27" s="10">
        <f t="shared" si="8"/>
        <v>4918.3333333382598</v>
      </c>
      <c r="S27" s="11">
        <f>N27*S5+S26</f>
        <v>5522.7685185240189</v>
      </c>
      <c r="T27" s="11">
        <f>O27*T5+T26</f>
        <v>1716.2314814832059</v>
      </c>
      <c r="U27" s="141">
        <f t="shared" si="9"/>
        <v>-79836.897182439803</v>
      </c>
      <c r="V27" s="16" t="s">
        <v>41</v>
      </c>
      <c r="W27" s="22" t="s">
        <v>42</v>
      </c>
      <c r="X27" s="22"/>
    </row>
    <row r="28" spans="1:33" ht="12.75" customHeight="1" thickBot="1" x14ac:dyDescent="0.25">
      <c r="A28" s="157" t="s">
        <v>129</v>
      </c>
      <c r="B28" s="142">
        <v>5800</v>
      </c>
      <c r="C28" s="142">
        <f t="shared" si="0"/>
        <v>50</v>
      </c>
      <c r="D28" s="171">
        <v>69.644490933918803</v>
      </c>
      <c r="E28" s="143">
        <v>7</v>
      </c>
      <c r="F28" s="142">
        <v>284.30009298298501</v>
      </c>
      <c r="G28" s="143">
        <v>114</v>
      </c>
      <c r="H28" s="143">
        <v>110</v>
      </c>
      <c r="I28" s="172">
        <v>57</v>
      </c>
      <c r="J28" s="144">
        <f t="shared" si="1"/>
        <v>134.21801912766529</v>
      </c>
      <c r="K28" s="144">
        <f t="shared" si="2"/>
        <v>12.962962962962964</v>
      </c>
      <c r="L28" s="144">
        <f t="shared" si="3"/>
        <v>565.79197292299352</v>
      </c>
      <c r="M28" s="145">
        <f t="shared" si="4"/>
        <v>212.96296296296296</v>
      </c>
      <c r="N28" s="144">
        <f t="shared" si="5"/>
        <v>205.55555555555554</v>
      </c>
      <c r="O28" s="144">
        <f t="shared" si="6"/>
        <v>106.48148148148148</v>
      </c>
      <c r="P28" s="163">
        <f>J28*P5+P27</f>
        <v>437.70122782344259</v>
      </c>
      <c r="Q28" s="145">
        <f t="shared" si="7"/>
        <v>80383.037023955985</v>
      </c>
      <c r="R28" s="145">
        <f t="shared" si="8"/>
        <v>5131.2962963012224</v>
      </c>
      <c r="S28" s="144">
        <f>N28*S5+S27</f>
        <v>5759.1574074129076</v>
      </c>
      <c r="T28" s="144">
        <f>O28*T5+T27</f>
        <v>1790.7685185202429</v>
      </c>
      <c r="U28" s="146">
        <f t="shared" si="9"/>
        <v>-80034.224685021429</v>
      </c>
      <c r="V28" s="16" t="s">
        <v>43</v>
      </c>
      <c r="W28" s="22" t="s">
        <v>44</v>
      </c>
      <c r="X28" s="22" t="s">
        <v>45</v>
      </c>
    </row>
    <row r="29" spans="1:33" ht="12.75" customHeight="1" x14ac:dyDescent="0.2">
      <c r="A29" s="154" t="s">
        <v>130</v>
      </c>
      <c r="B29" s="130">
        <v>5850</v>
      </c>
      <c r="C29" s="130">
        <f t="shared" si="0"/>
        <v>50</v>
      </c>
      <c r="D29" s="169">
        <v>36.7390402755045</v>
      </c>
      <c r="E29" s="131">
        <v>7</v>
      </c>
      <c r="F29" s="130">
        <v>460.479864399576</v>
      </c>
      <c r="G29" s="131">
        <v>122</v>
      </c>
      <c r="H29" s="131">
        <v>118</v>
      </c>
      <c r="I29" s="170">
        <v>61</v>
      </c>
      <c r="J29" s="11">
        <f t="shared" si="1"/>
        <v>98.503269638354894</v>
      </c>
      <c r="K29" s="11">
        <f t="shared" si="2"/>
        <v>12.962962962962964</v>
      </c>
      <c r="L29" s="11">
        <f t="shared" si="3"/>
        <v>689.61107165051942</v>
      </c>
      <c r="M29" s="10">
        <f t="shared" si="4"/>
        <v>218.5185185185185</v>
      </c>
      <c r="N29" s="11">
        <f t="shared" si="5"/>
        <v>211.11111111111111</v>
      </c>
      <c r="O29" s="11">
        <f t="shared" si="6"/>
        <v>109.25925925925925</v>
      </c>
      <c r="P29" s="162">
        <f>J29*P5+P28</f>
        <v>536.20449746179747</v>
      </c>
      <c r="Q29" s="10">
        <f t="shared" si="7"/>
        <v>80845.976789445063</v>
      </c>
      <c r="R29" s="10">
        <f t="shared" si="8"/>
        <v>5349.8148148197406</v>
      </c>
      <c r="S29" s="11">
        <f>N29*S5+S28</f>
        <v>6001.9351851906849</v>
      </c>
      <c r="T29" s="11">
        <f>O29*T5+T28</f>
        <v>1867.2500000017244</v>
      </c>
      <c r="U29" s="141">
        <f t="shared" si="9"/>
        <v>-80411.624143835114</v>
      </c>
      <c r="V29" s="16" t="s">
        <v>46</v>
      </c>
      <c r="W29" s="22" t="s">
        <v>44</v>
      </c>
      <c r="X29" s="22" t="s">
        <v>47</v>
      </c>
    </row>
    <row r="30" spans="1:33" ht="12.75" customHeight="1" x14ac:dyDescent="0.2">
      <c r="A30" s="154" t="s">
        <v>131</v>
      </c>
      <c r="B30" s="130">
        <v>5900</v>
      </c>
      <c r="C30" s="130">
        <f t="shared" si="0"/>
        <v>50</v>
      </c>
      <c r="D30" s="169">
        <v>21.651390003640699</v>
      </c>
      <c r="E30" s="131">
        <v>7</v>
      </c>
      <c r="F30" s="130">
        <v>238.607531494905</v>
      </c>
      <c r="G30" s="131">
        <v>64</v>
      </c>
      <c r="H30" s="131">
        <v>62</v>
      </c>
      <c r="I30" s="170">
        <v>32</v>
      </c>
      <c r="J30" s="11">
        <f t="shared" si="1"/>
        <v>54.065213221430746</v>
      </c>
      <c r="K30" s="11">
        <f t="shared" si="2"/>
        <v>12.962962962962964</v>
      </c>
      <c r="L30" s="11">
        <f t="shared" si="3"/>
        <v>647.30314434674165</v>
      </c>
      <c r="M30" s="10">
        <f t="shared" si="4"/>
        <v>172.22222222222223</v>
      </c>
      <c r="N30" s="11">
        <f t="shared" si="5"/>
        <v>166.66666666666666</v>
      </c>
      <c r="O30" s="11">
        <f t="shared" si="6"/>
        <v>86.111111111111114</v>
      </c>
      <c r="P30" s="162">
        <f>J30*P5+P29</f>
        <v>590.26971068322825</v>
      </c>
      <c r="Q30" s="10">
        <f t="shared" si="7"/>
        <v>81340.175164322936</v>
      </c>
      <c r="R30" s="10">
        <f t="shared" si="8"/>
        <v>5522.0370370419632</v>
      </c>
      <c r="S30" s="11">
        <f>N30*S5+S29</f>
        <v>6193.6018518573519</v>
      </c>
      <c r="T30" s="11">
        <f>O30*T5+T29</f>
        <v>1927.5277777795022</v>
      </c>
      <c r="U30" s="141">
        <f t="shared" si="9"/>
        <v>-80864.720268454519</v>
      </c>
      <c r="V30" s="165" t="s">
        <v>48</v>
      </c>
      <c r="W30" s="24" t="s">
        <v>49</v>
      </c>
      <c r="X30" s="24" t="s">
        <v>50</v>
      </c>
    </row>
    <row r="31" spans="1:33" ht="12.75" customHeight="1" thickBot="1" x14ac:dyDescent="0.25">
      <c r="A31" s="155" t="s">
        <v>132</v>
      </c>
      <c r="B31" s="142">
        <v>5938.00000000002</v>
      </c>
      <c r="C31" s="142">
        <f t="shared" si="0"/>
        <v>38.000000000020009</v>
      </c>
      <c r="D31" s="171">
        <v>13.142959272634499</v>
      </c>
      <c r="E31" s="143">
        <v>7</v>
      </c>
      <c r="F31" s="142">
        <v>241.47890505242</v>
      </c>
      <c r="G31" s="143">
        <v>82</v>
      </c>
      <c r="H31" s="143">
        <v>80</v>
      </c>
      <c r="I31" s="172">
        <v>41</v>
      </c>
      <c r="J31" s="11">
        <f t="shared" si="1"/>
        <v>24.484912453688032</v>
      </c>
      <c r="K31" s="11">
        <f t="shared" si="2"/>
        <v>9.8518518518570399</v>
      </c>
      <c r="L31" s="11">
        <f t="shared" si="3"/>
        <v>337.83860349644357</v>
      </c>
      <c r="M31" s="10">
        <f t="shared" si="4"/>
        <v>102.74074074079483</v>
      </c>
      <c r="N31" s="11">
        <f t="shared" si="5"/>
        <v>99.925925925978547</v>
      </c>
      <c r="O31" s="11">
        <f t="shared" si="6"/>
        <v>51.370370370397417</v>
      </c>
      <c r="P31" s="163">
        <f>J31*P5+P30</f>
        <v>614.75462313691628</v>
      </c>
      <c r="Q31" s="145">
        <f t="shared" si="7"/>
        <v>81573.880826100794</v>
      </c>
      <c r="R31" s="145">
        <f t="shared" si="8"/>
        <v>5624.7777777827578</v>
      </c>
      <c r="S31" s="144">
        <f>N31*S5+S30</f>
        <v>6308.5166666722271</v>
      </c>
      <c r="T31" s="144">
        <f>O31*T5+T30</f>
        <v>1963.4870370387805</v>
      </c>
      <c r="U31" s="146">
        <f t="shared" si="9"/>
        <v>-81083.792869630546</v>
      </c>
      <c r="V31" s="165" t="s">
        <v>51</v>
      </c>
      <c r="W31" s="24" t="s">
        <v>52</v>
      </c>
      <c r="X31" s="24" t="s">
        <v>53</v>
      </c>
    </row>
    <row r="32" spans="1:33" ht="12.75" customHeight="1" thickBot="1" x14ac:dyDescent="0.25">
      <c r="A32" s="173"/>
      <c r="B32" s="174"/>
      <c r="C32" s="174"/>
      <c r="D32" s="182" t="s">
        <v>166</v>
      </c>
      <c r="E32" s="174"/>
      <c r="F32" s="174"/>
      <c r="G32" s="174"/>
      <c r="H32" s="174"/>
      <c r="I32" s="174"/>
      <c r="J32" s="175"/>
      <c r="K32" s="176"/>
      <c r="L32" s="176"/>
      <c r="M32" s="177"/>
      <c r="N32" s="176"/>
      <c r="O32" s="178"/>
      <c r="P32" s="175"/>
      <c r="Q32" s="177"/>
      <c r="R32" s="177"/>
      <c r="S32" s="176"/>
      <c r="T32" s="176"/>
      <c r="U32" s="178"/>
      <c r="V32" s="165" t="s">
        <v>54</v>
      </c>
      <c r="W32" s="24" t="s">
        <v>105</v>
      </c>
      <c r="X32" s="24" t="s">
        <v>56</v>
      </c>
    </row>
    <row r="33" spans="1:24" ht="12.75" customHeight="1" x14ac:dyDescent="0.2">
      <c r="A33" s="156" t="s">
        <v>133</v>
      </c>
      <c r="B33" s="130">
        <v>6117.99999999995</v>
      </c>
      <c r="C33" s="130">
        <v>0</v>
      </c>
      <c r="D33" s="169">
        <v>1.4866423188759701</v>
      </c>
      <c r="E33" s="131">
        <v>0</v>
      </c>
      <c r="F33" s="130">
        <v>153.24910995083999</v>
      </c>
      <c r="G33" s="131">
        <v>0</v>
      </c>
      <c r="H33" s="131">
        <v>0</v>
      </c>
      <c r="I33" s="131">
        <v>0</v>
      </c>
      <c r="J33" s="162">
        <f>AVERAGE(D31:D33)*(C33)/27</f>
        <v>0</v>
      </c>
      <c r="K33" s="11">
        <f>AVERAGE(E31:E33)*(C33)/27</f>
        <v>0</v>
      </c>
      <c r="L33" s="11">
        <f>AVERAGE(F31:F33)*(C33)/27</f>
        <v>0</v>
      </c>
      <c r="M33" s="10">
        <f>AVERAGE(G31:G33)*(C33)/27</f>
        <v>0</v>
      </c>
      <c r="N33" s="11">
        <f>AVERAGE(H31:H33)*(C33)/27</f>
        <v>0</v>
      </c>
      <c r="O33" s="141">
        <f>AVERAGE(I31:I33)*(C33)/27</f>
        <v>0</v>
      </c>
      <c r="P33" s="162">
        <f>J33*P5+P31</f>
        <v>614.75462313691628</v>
      </c>
      <c r="Q33" s="10">
        <f>(L33-(N33*$S$5)-(O33*$T$5))*$Q$5+Q31</f>
        <v>81573.880826100794</v>
      </c>
      <c r="R33" s="10">
        <f>M33*$R$5+R31</f>
        <v>5624.7777777827578</v>
      </c>
      <c r="S33" s="11">
        <f>N33*S5+S31</f>
        <v>6308.5166666722271</v>
      </c>
      <c r="T33" s="11">
        <f>O33*T5+T31</f>
        <v>1963.4870370387805</v>
      </c>
      <c r="U33" s="141">
        <f>(J33-K33-(L33-(N33*$S$5)-(O33*$T$5))*$Q$5+U31)</f>
        <v>-81083.792869630546</v>
      </c>
      <c r="V33" s="165" t="s">
        <v>54</v>
      </c>
      <c r="W33" s="24" t="s">
        <v>106</v>
      </c>
      <c r="X33" s="24" t="s">
        <v>58</v>
      </c>
    </row>
    <row r="34" spans="1:24" ht="12.75" customHeight="1" x14ac:dyDescent="0.2">
      <c r="A34" s="154" t="s">
        <v>134</v>
      </c>
      <c r="B34" s="130">
        <v>6150</v>
      </c>
      <c r="C34" s="130">
        <f t="shared" si="0"/>
        <v>32.000000000050022</v>
      </c>
      <c r="D34" s="169">
        <v>9.7199449481511202</v>
      </c>
      <c r="E34" s="131">
        <v>0</v>
      </c>
      <c r="F34" s="130">
        <v>94.389435227391203</v>
      </c>
      <c r="G34" s="131">
        <v>0</v>
      </c>
      <c r="H34" s="131">
        <v>0</v>
      </c>
      <c r="I34" s="131">
        <v>0</v>
      </c>
      <c r="J34" s="162">
        <f t="shared" ref="J34:J43" si="10">AVERAGE(D33:D34)*(C34)/27</f>
        <v>6.6409406026931022</v>
      </c>
      <c r="K34" s="11">
        <f t="shared" ref="K34:K43" si="11">AVERAGE(E33:E34)*(C34)/27</f>
        <v>0</v>
      </c>
      <c r="L34" s="11">
        <f t="shared" ref="L34:L43" si="12">AVERAGE(F33:F34)*(C34)/27</f>
        <v>146.7487675132553</v>
      </c>
      <c r="M34" s="10">
        <f t="shared" ref="M34:M43" si="13">AVERAGE(G33:G34)*(C34)/27</f>
        <v>0</v>
      </c>
      <c r="N34" s="11">
        <f t="shared" ref="N34:N43" si="14">AVERAGE(H33:H34)*(C34)/27</f>
        <v>0</v>
      </c>
      <c r="O34" s="141">
        <f t="shared" ref="O34:O43" si="15">AVERAGE(I33:I34)*(C34)/27</f>
        <v>0</v>
      </c>
      <c r="P34" s="162">
        <f>J34*P5+P33</f>
        <v>621.39556373960943</v>
      </c>
      <c r="Q34" s="10">
        <f t="shared" ref="Q34:Q43" si="16">(L34-(N34*$S$5)-(O34*$T$5))*$Q$5+Q33</f>
        <v>81757.316785492367</v>
      </c>
      <c r="R34" s="10">
        <f t="shared" ref="R34:R43" si="17">M34*$R$5+R33</f>
        <v>5624.7777777827578</v>
      </c>
      <c r="S34" s="11">
        <f>N34*S5+S33</f>
        <v>6308.5166666722271</v>
      </c>
      <c r="T34" s="11">
        <f>O34*T5+T33</f>
        <v>1963.4870370387805</v>
      </c>
      <c r="U34" s="141">
        <f t="shared" ref="U34:U43" si="18">(J34-K34-(L34-(N34*$S$5)-(O34*$T$5))*$Q$5+U33)</f>
        <v>-81260.587888419424</v>
      </c>
      <c r="V34" s="165" t="s">
        <v>54</v>
      </c>
      <c r="W34" s="24" t="s">
        <v>107</v>
      </c>
      <c r="X34" s="24" t="s">
        <v>62</v>
      </c>
    </row>
    <row r="35" spans="1:24" ht="12.75" customHeight="1" thickBot="1" x14ac:dyDescent="0.25">
      <c r="A35" s="154" t="s">
        <v>135</v>
      </c>
      <c r="B35" s="130">
        <v>6200</v>
      </c>
      <c r="C35" s="130">
        <f t="shared" si="0"/>
        <v>50</v>
      </c>
      <c r="D35" s="169">
        <v>100.722434937477</v>
      </c>
      <c r="E35" s="131">
        <v>7</v>
      </c>
      <c r="F35" s="130">
        <v>96.111072882945805</v>
      </c>
      <c r="G35" s="131">
        <v>0</v>
      </c>
      <c r="H35" s="131">
        <v>0</v>
      </c>
      <c r="I35" s="131">
        <v>0</v>
      </c>
      <c r="J35" s="162">
        <f t="shared" si="10"/>
        <v>102.26146285706308</v>
      </c>
      <c r="K35" s="11">
        <f t="shared" si="11"/>
        <v>6.4814814814814818</v>
      </c>
      <c r="L35" s="11">
        <f t="shared" si="12"/>
        <v>176.38935936142317</v>
      </c>
      <c r="M35" s="10">
        <f t="shared" si="13"/>
        <v>0</v>
      </c>
      <c r="N35" s="11">
        <f t="shared" si="14"/>
        <v>0</v>
      </c>
      <c r="O35" s="141">
        <f t="shared" si="15"/>
        <v>0</v>
      </c>
      <c r="P35" s="162">
        <f>J35*P5+P34</f>
        <v>723.65702659667249</v>
      </c>
      <c r="Q35" s="10">
        <f t="shared" si="16"/>
        <v>81977.803484694145</v>
      </c>
      <c r="R35" s="10">
        <f t="shared" si="17"/>
        <v>5624.7777777827578</v>
      </c>
      <c r="S35" s="11">
        <f>N35*S5+S34</f>
        <v>6308.5166666722271</v>
      </c>
      <c r="T35" s="11">
        <f>O35*T5+T34</f>
        <v>1963.4870370387805</v>
      </c>
      <c r="U35" s="141">
        <f t="shared" si="18"/>
        <v>-81385.294606245618</v>
      </c>
      <c r="V35" s="166" t="s">
        <v>54</v>
      </c>
      <c r="W35" s="26" t="s">
        <v>108</v>
      </c>
      <c r="X35" s="26" t="s">
        <v>60</v>
      </c>
    </row>
    <row r="36" spans="1:24" ht="12.75" customHeight="1" x14ac:dyDescent="0.2">
      <c r="A36" s="154" t="s">
        <v>136</v>
      </c>
      <c r="B36" s="130">
        <v>6250</v>
      </c>
      <c r="C36" s="130">
        <f t="shared" si="0"/>
        <v>50</v>
      </c>
      <c r="D36" s="169">
        <v>164.818337366886</v>
      </c>
      <c r="E36" s="131">
        <v>7</v>
      </c>
      <c r="F36" s="130">
        <v>44.910365035622398</v>
      </c>
      <c r="G36" s="131">
        <v>0</v>
      </c>
      <c r="H36" s="131">
        <v>0</v>
      </c>
      <c r="I36" s="131">
        <v>0</v>
      </c>
      <c r="J36" s="162">
        <f t="shared" si="10"/>
        <v>245.87108546700279</v>
      </c>
      <c r="K36" s="11">
        <f t="shared" si="11"/>
        <v>12.962962962962964</v>
      </c>
      <c r="L36" s="11">
        <f t="shared" si="12"/>
        <v>130.57540548015575</v>
      </c>
      <c r="M36" s="10">
        <f t="shared" si="13"/>
        <v>0</v>
      </c>
      <c r="N36" s="11">
        <f t="shared" si="14"/>
        <v>0</v>
      </c>
      <c r="O36" s="141">
        <f t="shared" si="15"/>
        <v>0</v>
      </c>
      <c r="P36" s="162">
        <f>J36*P5+P35</f>
        <v>969.52811206367528</v>
      </c>
      <c r="Q36" s="10">
        <f t="shared" si="16"/>
        <v>82141.022741544337</v>
      </c>
      <c r="R36" s="10">
        <f t="shared" si="17"/>
        <v>5624.7777777827578</v>
      </c>
      <c r="S36" s="11">
        <f>N36*S5+S35</f>
        <v>6308.5166666722271</v>
      </c>
      <c r="T36" s="11">
        <f>O36*T5+T35</f>
        <v>1963.4870370387805</v>
      </c>
      <c r="U36" s="141">
        <f t="shared" si="18"/>
        <v>-81315.605740591767</v>
      </c>
      <c r="V36" s="16"/>
      <c r="W36" s="16"/>
      <c r="X36" s="16"/>
    </row>
    <row r="37" spans="1:24" ht="12.75" customHeight="1" thickBot="1" x14ac:dyDescent="0.25">
      <c r="A37" s="157" t="s">
        <v>137</v>
      </c>
      <c r="B37" s="142">
        <v>6300</v>
      </c>
      <c r="C37" s="142">
        <f t="shared" si="0"/>
        <v>50</v>
      </c>
      <c r="D37" s="171">
        <v>97.322282113782194</v>
      </c>
      <c r="E37" s="143">
        <v>7</v>
      </c>
      <c r="F37" s="142">
        <v>32.0806916232821</v>
      </c>
      <c r="G37" s="143">
        <v>0</v>
      </c>
      <c r="H37" s="143">
        <v>0</v>
      </c>
      <c r="I37" s="143">
        <v>0</v>
      </c>
      <c r="J37" s="163">
        <f t="shared" si="10"/>
        <v>242.7227958154335</v>
      </c>
      <c r="K37" s="144">
        <f t="shared" si="11"/>
        <v>12.962962962962964</v>
      </c>
      <c r="L37" s="144">
        <f t="shared" si="12"/>
        <v>71.288015424911578</v>
      </c>
      <c r="M37" s="145">
        <f t="shared" si="13"/>
        <v>0</v>
      </c>
      <c r="N37" s="144">
        <f t="shared" si="14"/>
        <v>0</v>
      </c>
      <c r="O37" s="146">
        <f t="shared" si="15"/>
        <v>0</v>
      </c>
      <c r="P37" s="163">
        <f>J37*P5+P36</f>
        <v>1212.2509078791088</v>
      </c>
      <c r="Q37" s="145">
        <f t="shared" si="16"/>
        <v>82230.13276082548</v>
      </c>
      <c r="R37" s="145">
        <f t="shared" si="17"/>
        <v>5624.7777777827578</v>
      </c>
      <c r="S37" s="144">
        <f>N37*S5+S36</f>
        <v>6308.5166666722271</v>
      </c>
      <c r="T37" s="144">
        <f>O37*T5+T36</f>
        <v>1963.4870370387805</v>
      </c>
      <c r="U37" s="146">
        <f t="shared" si="18"/>
        <v>-81174.955927020434</v>
      </c>
      <c r="V37" s="16"/>
      <c r="W37" s="16"/>
      <c r="X37" s="16"/>
    </row>
    <row r="38" spans="1:24" ht="12.75" customHeight="1" x14ac:dyDescent="0.2">
      <c r="A38" s="154" t="s">
        <v>138</v>
      </c>
      <c r="B38" s="147">
        <v>6350</v>
      </c>
      <c r="C38" s="147">
        <f t="shared" si="0"/>
        <v>50</v>
      </c>
      <c r="D38" s="169">
        <v>88.1263613092881</v>
      </c>
      <c r="E38" s="131">
        <v>7</v>
      </c>
      <c r="F38" s="130">
        <v>46.862792233393897</v>
      </c>
      <c r="G38" s="131">
        <v>0</v>
      </c>
      <c r="H38" s="131">
        <v>0</v>
      </c>
      <c r="I38" s="170">
        <v>0</v>
      </c>
      <c r="J38" s="162">
        <f t="shared" si="10"/>
        <v>171.71170687321322</v>
      </c>
      <c r="K38" s="11">
        <f t="shared" si="11"/>
        <v>12.962962962962964</v>
      </c>
      <c r="L38" s="11">
        <f t="shared" si="12"/>
        <v>73.0958183858111</v>
      </c>
      <c r="M38" s="10">
        <f t="shared" si="13"/>
        <v>0</v>
      </c>
      <c r="N38" s="11">
        <f t="shared" si="14"/>
        <v>0</v>
      </c>
      <c r="O38" s="141">
        <f t="shared" si="15"/>
        <v>0</v>
      </c>
      <c r="P38" s="162">
        <f>J38*P5+P37</f>
        <v>1383.962614752322</v>
      </c>
      <c r="Q38" s="10">
        <f t="shared" si="16"/>
        <v>82321.502533807739</v>
      </c>
      <c r="R38" s="10">
        <f t="shared" si="17"/>
        <v>5624.7777777827578</v>
      </c>
      <c r="S38" s="11">
        <f>N38*S5+S37</f>
        <v>6308.5166666722271</v>
      </c>
      <c r="T38" s="11">
        <f>O38*T5+T37</f>
        <v>1963.4870370387805</v>
      </c>
      <c r="U38" s="141">
        <f t="shared" si="18"/>
        <v>-81107.576956092453</v>
      </c>
      <c r="V38" s="16"/>
      <c r="W38" s="16"/>
      <c r="X38" s="16"/>
    </row>
    <row r="39" spans="1:24" ht="12.75" customHeight="1" x14ac:dyDescent="0.2">
      <c r="A39" s="154" t="s">
        <v>139</v>
      </c>
      <c r="B39" s="130">
        <v>6390.99999999998</v>
      </c>
      <c r="C39" s="130">
        <f t="shared" si="0"/>
        <v>40.999999999979991</v>
      </c>
      <c r="D39" s="169">
        <v>222.37284694131301</v>
      </c>
      <c r="E39" s="131">
        <v>20</v>
      </c>
      <c r="F39" s="130">
        <v>0.75945580157167603</v>
      </c>
      <c r="G39" s="131">
        <v>0</v>
      </c>
      <c r="H39" s="131">
        <v>0</v>
      </c>
      <c r="I39" s="170">
        <v>0</v>
      </c>
      <c r="J39" s="162">
        <f t="shared" si="10"/>
        <v>235.74939885682284</v>
      </c>
      <c r="K39" s="11">
        <f t="shared" si="11"/>
        <v>20.499999999989996</v>
      </c>
      <c r="L39" s="11">
        <f t="shared" si="12"/>
        <v>36.157632767271032</v>
      </c>
      <c r="M39" s="10">
        <f t="shared" si="13"/>
        <v>0</v>
      </c>
      <c r="N39" s="11">
        <f t="shared" si="14"/>
        <v>0</v>
      </c>
      <c r="O39" s="141">
        <f t="shared" si="15"/>
        <v>0</v>
      </c>
      <c r="P39" s="162">
        <f>J39*P5+P38</f>
        <v>1619.7120136091448</v>
      </c>
      <c r="Q39" s="10">
        <f t="shared" si="16"/>
        <v>82366.699574766826</v>
      </c>
      <c r="R39" s="10">
        <f t="shared" si="17"/>
        <v>5624.7777777827578</v>
      </c>
      <c r="S39" s="11">
        <f>N39*S5+S38</f>
        <v>6308.5166666722271</v>
      </c>
      <c r="T39" s="11">
        <f>O39*T5+T38</f>
        <v>1963.4870370387805</v>
      </c>
      <c r="U39" s="141">
        <f t="shared" si="18"/>
        <v>-80937.524598194708</v>
      </c>
      <c r="V39" s="16"/>
      <c r="W39" s="16"/>
      <c r="X39" s="16"/>
    </row>
    <row r="40" spans="1:24" ht="12.75" customHeight="1" x14ac:dyDescent="0.2">
      <c r="A40" s="154" t="s">
        <v>140</v>
      </c>
      <c r="B40" s="130">
        <v>6400</v>
      </c>
      <c r="C40" s="130">
        <f t="shared" si="0"/>
        <v>9.0000000000200089</v>
      </c>
      <c r="D40" s="169">
        <v>232.29846287286799</v>
      </c>
      <c r="E40" s="131">
        <v>20</v>
      </c>
      <c r="F40" s="130">
        <v>2.33444908054389</v>
      </c>
      <c r="G40" s="131">
        <v>0</v>
      </c>
      <c r="H40" s="131">
        <v>0</v>
      </c>
      <c r="I40" s="170">
        <v>0</v>
      </c>
      <c r="J40" s="162">
        <f t="shared" si="10"/>
        <v>75.778551635865298</v>
      </c>
      <c r="K40" s="11">
        <f t="shared" si="11"/>
        <v>6.666666666681488</v>
      </c>
      <c r="L40" s="11">
        <f t="shared" si="12"/>
        <v>0.51565081368707411</v>
      </c>
      <c r="M40" s="10">
        <f t="shared" si="13"/>
        <v>0</v>
      </c>
      <c r="N40" s="11">
        <f t="shared" si="14"/>
        <v>0</v>
      </c>
      <c r="O40" s="141">
        <f t="shared" si="15"/>
        <v>0</v>
      </c>
      <c r="P40" s="162">
        <f>J40*P5+P39</f>
        <v>1695.4905652450102</v>
      </c>
      <c r="Q40" s="10">
        <f t="shared" si="16"/>
        <v>82367.344138283937</v>
      </c>
      <c r="R40" s="10">
        <f t="shared" si="17"/>
        <v>5624.7777777827578</v>
      </c>
      <c r="S40" s="11">
        <f>N40*S5+S39</f>
        <v>6308.5166666722271</v>
      </c>
      <c r="T40" s="11">
        <f>O40*T5+T39</f>
        <v>1963.4870370387805</v>
      </c>
      <c r="U40" s="141">
        <f t="shared" si="18"/>
        <v>-80869.057276742635</v>
      </c>
      <c r="V40" s="16"/>
      <c r="W40" s="16"/>
      <c r="X40" s="16"/>
    </row>
    <row r="41" spans="1:24" ht="12.75" customHeight="1" x14ac:dyDescent="0.2">
      <c r="A41" s="154" t="s">
        <v>141</v>
      </c>
      <c r="B41" s="130">
        <v>6450</v>
      </c>
      <c r="C41" s="130">
        <f t="shared" si="0"/>
        <v>50</v>
      </c>
      <c r="D41" s="169">
        <v>190.96863558795599</v>
      </c>
      <c r="E41" s="131">
        <v>7</v>
      </c>
      <c r="F41" s="130">
        <v>18.603985953193799</v>
      </c>
      <c r="G41" s="131">
        <v>0</v>
      </c>
      <c r="H41" s="131">
        <v>0</v>
      </c>
      <c r="I41" s="170">
        <v>0</v>
      </c>
      <c r="J41" s="162">
        <f t="shared" si="10"/>
        <v>391.91398005631845</v>
      </c>
      <c r="K41" s="11">
        <f t="shared" si="11"/>
        <v>25</v>
      </c>
      <c r="L41" s="11">
        <f t="shared" si="12"/>
        <v>19.387439846053418</v>
      </c>
      <c r="M41" s="10">
        <f t="shared" si="13"/>
        <v>0</v>
      </c>
      <c r="N41" s="11">
        <f t="shared" si="14"/>
        <v>0</v>
      </c>
      <c r="O41" s="141">
        <f t="shared" si="15"/>
        <v>0</v>
      </c>
      <c r="P41" s="162">
        <f>J41*P5+P40</f>
        <v>2087.4045453013287</v>
      </c>
      <c r="Q41" s="10">
        <f t="shared" si="16"/>
        <v>82391.578438091499</v>
      </c>
      <c r="R41" s="10">
        <f t="shared" si="17"/>
        <v>5624.7777777827578</v>
      </c>
      <c r="S41" s="11">
        <f>N41*S5+S40</f>
        <v>6308.5166666722271</v>
      </c>
      <c r="T41" s="11">
        <f>O41*T5+T40</f>
        <v>1963.4870370387805</v>
      </c>
      <c r="U41" s="141">
        <f t="shared" si="18"/>
        <v>-80526.377596493883</v>
      </c>
      <c r="V41" s="16"/>
      <c r="W41" s="16"/>
      <c r="X41" s="16"/>
    </row>
    <row r="42" spans="1:24" ht="12.75" customHeight="1" thickBot="1" x14ac:dyDescent="0.25">
      <c r="A42" s="157" t="s">
        <v>142</v>
      </c>
      <c r="B42" s="142">
        <v>6500</v>
      </c>
      <c r="C42" s="142">
        <f t="shared" si="0"/>
        <v>50</v>
      </c>
      <c r="D42" s="171">
        <v>166.915924285925</v>
      </c>
      <c r="E42" s="143">
        <v>7</v>
      </c>
      <c r="F42" s="142">
        <v>10.826211556493901</v>
      </c>
      <c r="G42" s="143">
        <v>0</v>
      </c>
      <c r="H42" s="143">
        <v>0</v>
      </c>
      <c r="I42" s="172">
        <v>0</v>
      </c>
      <c r="J42" s="163">
        <f t="shared" si="10"/>
        <v>331.37459247581575</v>
      </c>
      <c r="K42" s="144">
        <f t="shared" si="11"/>
        <v>12.962962962962964</v>
      </c>
      <c r="L42" s="144">
        <f t="shared" si="12"/>
        <v>27.250182879340464</v>
      </c>
      <c r="M42" s="145">
        <f t="shared" si="13"/>
        <v>0</v>
      </c>
      <c r="N42" s="144">
        <f t="shared" si="14"/>
        <v>0</v>
      </c>
      <c r="O42" s="146">
        <f t="shared" si="15"/>
        <v>0</v>
      </c>
      <c r="P42" s="163">
        <f>J42*P5+P41</f>
        <v>2418.7791377771446</v>
      </c>
      <c r="Q42" s="145">
        <f t="shared" si="16"/>
        <v>82425.641166690679</v>
      </c>
      <c r="R42" s="145">
        <f t="shared" si="17"/>
        <v>5624.7777777827578</v>
      </c>
      <c r="S42" s="144">
        <f>N42*S5+S41</f>
        <v>6308.5166666722271</v>
      </c>
      <c r="T42" s="144">
        <f>O42*T5+T41</f>
        <v>1963.4870370387805</v>
      </c>
      <c r="U42" s="146">
        <f t="shared" si="18"/>
        <v>-80242.0286955802</v>
      </c>
    </row>
    <row r="43" spans="1:24" ht="12.75" customHeight="1" thickBot="1" x14ac:dyDescent="0.25">
      <c r="A43" s="157" t="s">
        <v>143</v>
      </c>
      <c r="B43" s="132">
        <v>6525.00000000005</v>
      </c>
      <c r="C43" s="132">
        <f t="shared" si="0"/>
        <v>25.000000000050022</v>
      </c>
      <c r="D43" s="171">
        <v>161.10643833473699</v>
      </c>
      <c r="E43" s="143">
        <v>7</v>
      </c>
      <c r="F43" s="142">
        <v>6.6408464313335598</v>
      </c>
      <c r="G43" s="143">
        <v>0</v>
      </c>
      <c r="H43" s="143">
        <v>0</v>
      </c>
      <c r="I43" s="172">
        <v>0</v>
      </c>
      <c r="J43" s="163">
        <f t="shared" si="10"/>
        <v>151.86220491727701</v>
      </c>
      <c r="K43" s="144">
        <f t="shared" si="11"/>
        <v>6.4814814814944501</v>
      </c>
      <c r="L43" s="144">
        <f t="shared" si="12"/>
        <v>8.0866009203066707</v>
      </c>
      <c r="M43" s="145">
        <f t="shared" si="13"/>
        <v>0</v>
      </c>
      <c r="N43" s="144">
        <f t="shared" si="14"/>
        <v>0</v>
      </c>
      <c r="O43" s="146">
        <f t="shared" si="15"/>
        <v>0</v>
      </c>
      <c r="P43" s="163">
        <f>J43*P5+P42</f>
        <v>2570.6413426944214</v>
      </c>
      <c r="Q43" s="145">
        <f t="shared" si="16"/>
        <v>82435.749417841056</v>
      </c>
      <c r="R43" s="145">
        <f t="shared" si="17"/>
        <v>5624.7777777827578</v>
      </c>
      <c r="S43" s="144">
        <f>N43*S5+S42</f>
        <v>6308.5166666722271</v>
      </c>
      <c r="T43" s="144">
        <f>O43*T5+T42</f>
        <v>1963.4870370387805</v>
      </c>
      <c r="U43" s="146">
        <f t="shared" si="18"/>
        <v>-80106.756223294797</v>
      </c>
    </row>
    <row r="44" spans="1:24" ht="12.75" customHeight="1" x14ac:dyDescent="0.2">
      <c r="A44" s="12"/>
      <c r="B44" s="132"/>
      <c r="C44" s="132"/>
      <c r="D44" s="132"/>
      <c r="E44" s="132"/>
      <c r="F44" s="132"/>
      <c r="G44" s="132"/>
      <c r="H44" s="132"/>
      <c r="I44" s="13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4" ht="12.75" customHeight="1" x14ac:dyDescent="0.2">
      <c r="A45" s="12"/>
      <c r="B45" s="132"/>
      <c r="C45" s="132"/>
      <c r="D45" s="132"/>
      <c r="E45" s="132"/>
      <c r="F45" s="132"/>
      <c r="G45" s="132"/>
      <c r="H45" s="132" t="s">
        <v>168</v>
      </c>
      <c r="I45" s="132"/>
      <c r="J45" s="13">
        <f>SUM(J7:J44)</f>
        <v>2570.6413426944214</v>
      </c>
      <c r="K45" s="13">
        <f t="shared" ref="K45:O45" si="19">SUM(K7:K44)</f>
        <v>241.64814814817112</v>
      </c>
      <c r="L45" s="13">
        <f t="shared" si="19"/>
        <v>74220.603237983843</v>
      </c>
      <c r="M45" s="13">
        <f t="shared" si="19"/>
        <v>5624.7777777827578</v>
      </c>
      <c r="N45" s="13">
        <f t="shared" si="19"/>
        <v>5485.6666666715028</v>
      </c>
      <c r="O45" s="13">
        <f t="shared" si="19"/>
        <v>2804.9814814839719</v>
      </c>
      <c r="P45" s="13"/>
      <c r="Q45" s="13"/>
      <c r="R45" s="13"/>
      <c r="S45" s="13"/>
    </row>
    <row r="46" spans="1:24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4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4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1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1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1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1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1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1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1:1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1:1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1:24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</row>
    <row r="612" spans="1:24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24" ht="12.75" customHeight="1" thickBo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4" ht="13.5" thickBo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V614" s="17" t="s">
        <v>36</v>
      </c>
      <c r="W614" s="18"/>
      <c r="X614" s="19"/>
    </row>
    <row r="615" spans="1:24" ht="38.2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V615" s="17" t="s">
        <v>37</v>
      </c>
      <c r="W615" s="20" t="s">
        <v>38</v>
      </c>
      <c r="X615" s="20"/>
    </row>
    <row r="616" spans="1:24" ht="25.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V616" s="21" t="s">
        <v>39</v>
      </c>
      <c r="W616" s="22" t="s">
        <v>40</v>
      </c>
      <c r="X616" s="22"/>
    </row>
    <row r="617" spans="1:24" ht="25.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V617" s="21" t="s">
        <v>41</v>
      </c>
      <c r="W617" s="22" t="s">
        <v>42</v>
      </c>
      <c r="X617" s="22"/>
    </row>
    <row r="618" spans="1:24" ht="38.2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V618" s="21" t="s">
        <v>43</v>
      </c>
      <c r="W618" s="22" t="s">
        <v>44</v>
      </c>
      <c r="X618" s="22" t="s">
        <v>45</v>
      </c>
    </row>
    <row r="619" spans="1:24" ht="38.2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V619" s="21" t="s">
        <v>46</v>
      </c>
      <c r="W619" s="22" t="s">
        <v>44</v>
      </c>
      <c r="X619" s="22" t="s">
        <v>47</v>
      </c>
    </row>
    <row r="620" spans="1:24" ht="25.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V620" s="23" t="s">
        <v>48</v>
      </c>
      <c r="W620" s="24" t="s">
        <v>49</v>
      </c>
      <c r="X620" s="24" t="s">
        <v>50</v>
      </c>
    </row>
    <row r="621" spans="1:24" ht="25.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V621" s="23" t="s">
        <v>51</v>
      </c>
      <c r="W621" s="24" t="s">
        <v>52</v>
      </c>
      <c r="X621" s="24" t="s">
        <v>53</v>
      </c>
    </row>
    <row r="622" spans="1:24" ht="89.2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V622" s="23" t="s">
        <v>54</v>
      </c>
      <c r="W622" s="24" t="s">
        <v>55</v>
      </c>
      <c r="X622" s="24" t="s">
        <v>56</v>
      </c>
    </row>
    <row r="623" spans="1:24" ht="89.2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V623" s="23" t="s">
        <v>54</v>
      </c>
      <c r="W623" s="24" t="s">
        <v>57</v>
      </c>
      <c r="X623" s="24" t="s">
        <v>58</v>
      </c>
    </row>
    <row r="624" spans="1:24" ht="5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V624" s="23" t="s">
        <v>54</v>
      </c>
      <c r="W624" s="24" t="s">
        <v>59</v>
      </c>
      <c r="X624" s="24" t="s">
        <v>60</v>
      </c>
    </row>
    <row r="625" spans="1:24" ht="51.75" thickBo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V625" s="25" t="s">
        <v>54</v>
      </c>
      <c r="W625" s="26" t="s">
        <v>61</v>
      </c>
      <c r="X625" s="26" t="s">
        <v>62</v>
      </c>
    </row>
    <row r="626" spans="1:24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24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24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24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24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24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24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24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24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24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24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24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24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24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24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  <row r="4093" spans="1:9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4816-5862-4BC6-BB67-8E267C20DCB7}">
  <dimension ref="A1:AK4093"/>
  <sheetViews>
    <sheetView topLeftCell="E1" workbookViewId="0">
      <selection activeCell="H45" sqref="H45"/>
    </sheetView>
  </sheetViews>
  <sheetFormatPr defaultColWidth="26.28515625" defaultRowHeight="12.75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9.7109375" style="14" customWidth="1"/>
    <col min="5" max="5" width="10.140625" style="14" bestFit="1" customWidth="1"/>
    <col min="6" max="6" width="9.7109375" style="14" customWidth="1"/>
    <col min="7" max="7" width="10.28515625" style="14" bestFit="1" customWidth="1"/>
    <col min="8" max="11" width="9.7109375" style="14" customWidth="1"/>
    <col min="12" max="12" width="10.7109375" style="14" bestFit="1" customWidth="1"/>
    <col min="13" max="19" width="9.7109375" style="14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5.710937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26.28515625" style="7"/>
    <col min="29" max="29" width="25.85546875" style="7" bestFit="1" customWidth="1"/>
    <col min="30" max="37" width="26.28515625" style="7"/>
    <col min="38" max="16384" width="26.28515625" style="5"/>
  </cols>
  <sheetData>
    <row r="1" spans="1:37" ht="12.75" customHeight="1" thickBot="1" x14ac:dyDescent="0.25">
      <c r="A1" s="120" t="s">
        <v>144</v>
      </c>
    </row>
    <row r="2" spans="1:37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ht="12.75" customHeight="1" x14ac:dyDescent="0.2">
      <c r="A3" s="92"/>
      <c r="B3" s="92"/>
      <c r="C3" s="92"/>
      <c r="D3" s="93"/>
      <c r="E3" s="121" t="s">
        <v>145</v>
      </c>
      <c r="F3" s="94"/>
      <c r="G3" s="121" t="s">
        <v>148</v>
      </c>
      <c r="H3" s="121" t="s">
        <v>149</v>
      </c>
      <c r="I3" s="121" t="s">
        <v>150</v>
      </c>
      <c r="J3" s="95"/>
      <c r="K3" s="96"/>
      <c r="L3" s="97" t="s">
        <v>145</v>
      </c>
      <c r="M3" s="97"/>
      <c r="N3" s="97" t="s">
        <v>148</v>
      </c>
      <c r="O3" s="97" t="s">
        <v>149</v>
      </c>
      <c r="P3" s="97" t="s">
        <v>150</v>
      </c>
      <c r="Q3" s="98"/>
      <c r="R3" s="93"/>
      <c r="S3" s="94" t="s">
        <v>67</v>
      </c>
      <c r="T3" s="121" t="s">
        <v>154</v>
      </c>
      <c r="U3" s="121" t="s">
        <v>155</v>
      </c>
      <c r="V3" s="121" t="s">
        <v>156</v>
      </c>
      <c r="W3" s="95" t="s">
        <v>67</v>
      </c>
      <c r="X3" s="123" t="s">
        <v>159</v>
      </c>
      <c r="Y3" s="111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ht="12.75" customHeight="1" x14ac:dyDescent="0.2">
      <c r="A4" s="92"/>
      <c r="B4" s="92"/>
      <c r="C4" s="92"/>
      <c r="D4" s="93" t="s">
        <v>17</v>
      </c>
      <c r="E4" s="121" t="s">
        <v>146</v>
      </c>
      <c r="F4" s="94" t="s">
        <v>19</v>
      </c>
      <c r="G4" s="121" t="s">
        <v>22</v>
      </c>
      <c r="H4" s="121" t="s">
        <v>151</v>
      </c>
      <c r="I4" s="121" t="s">
        <v>152</v>
      </c>
      <c r="J4" s="95" t="s">
        <v>22</v>
      </c>
      <c r="K4" s="93" t="s">
        <v>17</v>
      </c>
      <c r="L4" s="121" t="s">
        <v>153</v>
      </c>
      <c r="M4" s="94" t="s">
        <v>19</v>
      </c>
      <c r="N4" s="121" t="s">
        <v>22</v>
      </c>
      <c r="O4" s="121" t="s">
        <v>151</v>
      </c>
      <c r="P4" s="121" t="s">
        <v>152</v>
      </c>
      <c r="Q4" s="95" t="s">
        <v>22</v>
      </c>
      <c r="R4" s="93" t="s">
        <v>17</v>
      </c>
      <c r="S4" s="94" t="s">
        <v>19</v>
      </c>
      <c r="T4" s="121" t="s">
        <v>70</v>
      </c>
      <c r="U4" s="121" t="s">
        <v>157</v>
      </c>
      <c r="V4" s="121" t="s">
        <v>158</v>
      </c>
      <c r="W4" s="95" t="s">
        <v>70</v>
      </c>
      <c r="X4" s="124" t="s">
        <v>160</v>
      </c>
      <c r="Y4" s="111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147</v>
      </c>
      <c r="F5" s="102"/>
      <c r="G5" s="122"/>
      <c r="H5" s="121" t="s">
        <v>147</v>
      </c>
      <c r="I5" s="122"/>
      <c r="J5" s="103"/>
      <c r="K5" s="93"/>
      <c r="L5" s="121" t="s">
        <v>147</v>
      </c>
      <c r="M5" s="102"/>
      <c r="N5" s="122"/>
      <c r="O5" s="121" t="s">
        <v>147</v>
      </c>
      <c r="P5" s="122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ht="12.75" customHeight="1" x14ac:dyDescent="0.2">
      <c r="A7" s="8" t="s">
        <v>109</v>
      </c>
      <c r="B7" s="9">
        <v>4725</v>
      </c>
      <c r="C7" s="9">
        <v>0</v>
      </c>
      <c r="D7" s="9">
        <v>0</v>
      </c>
      <c r="E7" s="9">
        <v>0</v>
      </c>
      <c r="F7" s="9">
        <v>3964.1160865967399</v>
      </c>
      <c r="G7" s="125">
        <v>87</v>
      </c>
      <c r="H7" s="125">
        <v>206</v>
      </c>
      <c r="I7" s="125">
        <v>202</v>
      </c>
      <c r="J7" s="125">
        <v>103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</row>
    <row r="8" spans="1:37" ht="12.75" customHeight="1" x14ac:dyDescent="0.2">
      <c r="A8" s="8" t="s">
        <v>110</v>
      </c>
      <c r="B8" s="9">
        <v>4750</v>
      </c>
      <c r="C8" s="9">
        <f t="shared" ref="C8:C43" si="0">B8-B7</f>
        <v>25</v>
      </c>
      <c r="D8" s="9">
        <v>0</v>
      </c>
      <c r="E8" s="9">
        <v>0</v>
      </c>
      <c r="F8" s="9">
        <v>4009.4492353064102</v>
      </c>
      <c r="G8" s="125">
        <v>95</v>
      </c>
      <c r="H8" s="125">
        <v>208</v>
      </c>
      <c r="I8" s="125">
        <v>204</v>
      </c>
      <c r="J8" s="125">
        <v>104</v>
      </c>
      <c r="K8" s="10">
        <f t="shared" ref="K8:K43" si="1">AVERAGE(D7:D8)*(C8)/27</f>
        <v>0</v>
      </c>
      <c r="L8" s="10">
        <f t="shared" ref="L8:L43" si="2">AVERAGE(E7:E8)*(C8)/27</f>
        <v>0</v>
      </c>
      <c r="M8" s="10">
        <f t="shared" ref="M8:M43" si="3">AVERAGE(F7:F8)*(C8)/27</f>
        <v>3691.4654268070135</v>
      </c>
      <c r="N8" s="10">
        <f t="shared" ref="N8:N43" si="4">AVERAGE(G7:G8)*(C8)/27</f>
        <v>84.259259259259252</v>
      </c>
      <c r="O8" s="10">
        <f>AVERAGE(H7:H8)*(C8)/27</f>
        <v>191.66666666666666</v>
      </c>
      <c r="P8" s="10">
        <f t="shared" ref="P8:P43" si="5">AVERAGE(I7:I8)*(C8)/27</f>
        <v>187.96296296296296</v>
      </c>
      <c r="Q8" s="10">
        <f t="shared" ref="Q8:Q43" si="6">AVERAGE(J7:J8)*(C8)/27</f>
        <v>95.833333333333329</v>
      </c>
      <c r="R8" s="10">
        <f>K8*R5+R7</f>
        <v>0</v>
      </c>
      <c r="S8" s="10">
        <f>(M8-(P8*$V$5)-(Q8*$Y$5))*$S$5+S7</f>
        <v>3407.669130510717</v>
      </c>
      <c r="T8" s="10">
        <f>N8*T5+T7</f>
        <v>84.259259259259252</v>
      </c>
      <c r="U8" s="10">
        <f>O8*$U$5+U7</f>
        <v>191.66666666666666</v>
      </c>
      <c r="V8" s="10">
        <f>P8*V5+V7</f>
        <v>187.96296296296296</v>
      </c>
      <c r="W8" s="10">
        <f>Q8*W5+W7</f>
        <v>95.833333333333329</v>
      </c>
      <c r="X8" s="11">
        <f>N8*X5+X7</f>
        <v>84.259259259259252</v>
      </c>
      <c r="Y8" s="11">
        <f>Q8*Y5+Y7</f>
        <v>95.833333333333329</v>
      </c>
      <c r="Z8" s="11">
        <f>(K8-L8+P8-(M8-(Q8*$Y$5))*$S$5+Z7)</f>
        <v>-3407.669130510717</v>
      </c>
    </row>
    <row r="9" spans="1:37" ht="12.75" customHeight="1" x14ac:dyDescent="0.2">
      <c r="A9" s="8" t="s">
        <v>111</v>
      </c>
      <c r="B9" s="9">
        <v>4800</v>
      </c>
      <c r="C9" s="9">
        <f t="shared" si="0"/>
        <v>50</v>
      </c>
      <c r="D9" s="9">
        <v>0</v>
      </c>
      <c r="E9" s="9">
        <v>0</v>
      </c>
      <c r="F9" s="9">
        <v>4810.9566408909004</v>
      </c>
      <c r="G9" s="125">
        <v>136</v>
      </c>
      <c r="H9" s="125">
        <v>204</v>
      </c>
      <c r="I9" s="125">
        <v>200</v>
      </c>
      <c r="J9" s="125">
        <v>102</v>
      </c>
      <c r="K9" s="10">
        <f t="shared" si="1"/>
        <v>0</v>
      </c>
      <c r="L9" s="10">
        <f t="shared" si="2"/>
        <v>0</v>
      </c>
      <c r="M9" s="10">
        <f t="shared" si="3"/>
        <v>8167.0424779604718</v>
      </c>
      <c r="N9" s="10">
        <f>AVERAGE(G8:G9)*(C9)/27</f>
        <v>213.88888888888889</v>
      </c>
      <c r="O9" s="10">
        <f t="shared" ref="O9:O43" si="7">AVERAGE(H8:H9)*(C9)/27</f>
        <v>381.48148148148147</v>
      </c>
      <c r="P9" s="10">
        <f>AVERAGE(I8:I9)*(C9)/27</f>
        <v>374.07407407407408</v>
      </c>
      <c r="Q9" s="10">
        <f t="shared" si="6"/>
        <v>190.74074074074073</v>
      </c>
      <c r="R9" s="10">
        <f>K9*R5+R8</f>
        <v>0</v>
      </c>
      <c r="S9" s="10">
        <f t="shared" ref="S9:S43" si="8">(M9-(P9*$V$5)-(Q9*$Y$5))*$S$5+S8</f>
        <v>11009.896793656375</v>
      </c>
      <c r="T9" s="10">
        <f>N9*T5+T8</f>
        <v>298.14814814814815</v>
      </c>
      <c r="U9" s="10">
        <f t="shared" ref="U9:U43" si="9">O9*$U$5+U8</f>
        <v>573.14814814814815</v>
      </c>
      <c r="V9" s="10">
        <f>P9*V5+V8</f>
        <v>562.03703703703707</v>
      </c>
      <c r="W9" s="10">
        <f>Q9*W5+W8</f>
        <v>286.57407407407408</v>
      </c>
      <c r="X9" s="11">
        <f>N9*X5+X8</f>
        <v>298.14814814814815</v>
      </c>
      <c r="Y9" s="11">
        <f>Q9*Y5+Y8</f>
        <v>286.57407407407408</v>
      </c>
      <c r="Z9" s="11">
        <f t="shared" ref="Z9:Z43" si="10">(K9-L9+P9-(M9-(Q9*$Y$5))*$S$5+Z8)</f>
        <v>-11009.896793656375</v>
      </c>
    </row>
    <row r="10" spans="1:37" ht="12.75" customHeight="1" thickBot="1" x14ac:dyDescent="0.25">
      <c r="A10" s="8" t="s">
        <v>112</v>
      </c>
      <c r="B10" s="8">
        <v>4850.0000000039699</v>
      </c>
      <c r="C10" s="8">
        <f t="shared" si="0"/>
        <v>50.000000003969944</v>
      </c>
      <c r="D10" s="8">
        <v>0</v>
      </c>
      <c r="E10" s="8">
        <v>0</v>
      </c>
      <c r="F10" s="8">
        <v>2591.5866792803199</v>
      </c>
      <c r="G10" s="126">
        <v>64</v>
      </c>
      <c r="H10" s="126">
        <v>122</v>
      </c>
      <c r="I10" s="126">
        <v>120</v>
      </c>
      <c r="J10" s="126">
        <v>61</v>
      </c>
      <c r="K10" s="11">
        <f t="shared" si="1"/>
        <v>0</v>
      </c>
      <c r="L10" s="11">
        <f t="shared" si="2"/>
        <v>0</v>
      </c>
      <c r="M10" s="11">
        <f t="shared" si="3"/>
        <v>6854.2067784805313</v>
      </c>
      <c r="N10" s="11">
        <f t="shared" si="4"/>
        <v>185.18518519988868</v>
      </c>
      <c r="O10" s="10">
        <f t="shared" si="7"/>
        <v>301.85185187581857</v>
      </c>
      <c r="P10" s="11">
        <f t="shared" si="5"/>
        <v>296.29629631982192</v>
      </c>
      <c r="Q10" s="11">
        <f t="shared" si="6"/>
        <v>150.92592593790928</v>
      </c>
      <c r="R10" s="11">
        <f>K10*R5+R9</f>
        <v>0</v>
      </c>
      <c r="S10" s="10">
        <f t="shared" si="8"/>
        <v>17416.881349879175</v>
      </c>
      <c r="T10" s="11">
        <f>N10*T5+T9</f>
        <v>483.33333334803683</v>
      </c>
      <c r="U10" s="10">
        <f t="shared" si="9"/>
        <v>875.00000002396678</v>
      </c>
      <c r="V10" s="11">
        <f>P10*V5+V9</f>
        <v>858.33333335685893</v>
      </c>
      <c r="W10" s="11">
        <f>Q10*W5+W9</f>
        <v>437.50000001198339</v>
      </c>
      <c r="X10" s="11">
        <f>N10*X5+X9</f>
        <v>483.33333334803683</v>
      </c>
      <c r="Y10" s="11">
        <f>Q10*Y5+Y9</f>
        <v>437.50000001198339</v>
      </c>
      <c r="Z10" s="11">
        <f t="shared" si="10"/>
        <v>-17416.881349879175</v>
      </c>
    </row>
    <row r="11" spans="1:37" ht="12.75" customHeight="1" thickBot="1" x14ac:dyDescent="0.25">
      <c r="A11" s="127" t="s">
        <v>113</v>
      </c>
      <c r="B11" s="12">
        <v>4865</v>
      </c>
      <c r="C11" s="12">
        <f t="shared" si="0"/>
        <v>14.999999996030056</v>
      </c>
      <c r="D11" s="12">
        <v>0</v>
      </c>
      <c r="E11" s="12">
        <v>0</v>
      </c>
      <c r="F11" s="12">
        <v>2705.6218538139701</v>
      </c>
      <c r="G11" s="127">
        <v>65</v>
      </c>
      <c r="H11" s="127">
        <v>134</v>
      </c>
      <c r="I11" s="127">
        <v>132</v>
      </c>
      <c r="J11" s="127">
        <v>67</v>
      </c>
      <c r="K11" s="13">
        <f t="shared" si="1"/>
        <v>0</v>
      </c>
      <c r="L11" s="13">
        <f t="shared" si="2"/>
        <v>0</v>
      </c>
      <c r="M11" s="13">
        <f t="shared" si="3"/>
        <v>1471.4468143589766</v>
      </c>
      <c r="N11" s="13">
        <f t="shared" si="4"/>
        <v>35.83333332384958</v>
      </c>
      <c r="O11" s="10">
        <f t="shared" si="7"/>
        <v>71.111111092290628</v>
      </c>
      <c r="P11" s="13">
        <f t="shared" si="5"/>
        <v>69.999999981473593</v>
      </c>
      <c r="Q11" s="13">
        <f t="shared" si="6"/>
        <v>35.555555546145314</v>
      </c>
      <c r="R11" s="13">
        <f>K11*R5+R10</f>
        <v>0</v>
      </c>
      <c r="S11" s="10">
        <f t="shared" si="8"/>
        <v>18782.772608710533</v>
      </c>
      <c r="T11" s="13">
        <f>N11*T5+T10</f>
        <v>519.16666667188645</v>
      </c>
      <c r="U11" s="10">
        <f t="shared" si="9"/>
        <v>946.11111111625746</v>
      </c>
      <c r="V11" s="13">
        <f>P11*V5+V10</f>
        <v>928.33333333833252</v>
      </c>
      <c r="W11" s="13">
        <f>Q11*W5+W10</f>
        <v>473.05555555812873</v>
      </c>
      <c r="X11" s="13">
        <f>N11*X5+X10</f>
        <v>519.16666667188645</v>
      </c>
      <c r="Y11" s="13">
        <f>Q11*Y5+Y10</f>
        <v>473.05555555812873</v>
      </c>
      <c r="Z11" s="11">
        <f t="shared" si="10"/>
        <v>-18782.772608710533</v>
      </c>
      <c r="AA11" s="17" t="s">
        <v>36</v>
      </c>
      <c r="AB11" s="18"/>
      <c r="AC11" s="19"/>
    </row>
    <row r="12" spans="1:37" ht="12.75" customHeight="1" x14ac:dyDescent="0.2">
      <c r="A12" s="127"/>
      <c r="B12" s="12"/>
      <c r="C12" s="12"/>
      <c r="D12" s="12"/>
      <c r="E12" s="12"/>
      <c r="F12" s="12"/>
      <c r="G12" s="127"/>
      <c r="H12" s="127"/>
      <c r="I12" s="127"/>
      <c r="J12" s="127"/>
      <c r="K12" s="13"/>
      <c r="L12" s="13"/>
      <c r="M12" s="13"/>
      <c r="N12" s="13"/>
      <c r="O12" s="10"/>
      <c r="P12" s="13"/>
      <c r="Q12" s="13"/>
      <c r="R12" s="13"/>
      <c r="S12" s="10"/>
      <c r="T12" s="13"/>
      <c r="U12" s="10"/>
      <c r="V12" s="13"/>
      <c r="W12" s="13"/>
      <c r="Z12" s="11"/>
      <c r="AA12" s="17" t="s">
        <v>37</v>
      </c>
      <c r="AB12" s="20" t="s">
        <v>38</v>
      </c>
      <c r="AC12" s="20"/>
    </row>
    <row r="13" spans="1:37" ht="12.75" customHeight="1" x14ac:dyDescent="0.2">
      <c r="A13" s="127" t="s">
        <v>114</v>
      </c>
      <c r="B13" s="12">
        <v>5050.00000000005</v>
      </c>
      <c r="C13" s="12">
        <v>0</v>
      </c>
      <c r="D13" s="12">
        <v>0</v>
      </c>
      <c r="E13" s="12">
        <v>0</v>
      </c>
      <c r="F13" s="12">
        <v>2540.9159997075899</v>
      </c>
      <c r="G13" s="127">
        <v>65</v>
      </c>
      <c r="H13" s="127">
        <v>134</v>
      </c>
      <c r="I13" s="127">
        <v>132</v>
      </c>
      <c r="J13" s="127">
        <v>67</v>
      </c>
      <c r="K13" s="13">
        <f>AVERAGE(D12:D13)*(C13)/27</f>
        <v>0</v>
      </c>
      <c r="L13" s="13">
        <f>AVERAGE(E12:E13)*(C13)/27</f>
        <v>0</v>
      </c>
      <c r="M13" s="13">
        <f>AVERAGE(F11:F13)*(C13)/27</f>
        <v>0</v>
      </c>
      <c r="N13" s="13">
        <f>AVERAGE(G12:G13)*(C13)/27</f>
        <v>0</v>
      </c>
      <c r="O13" s="10">
        <f>AVERAGE(H12:H13)*(C13)/27</f>
        <v>0</v>
      </c>
      <c r="P13" s="13">
        <f>AVERAGE(I12:I13)*(C13)/27</f>
        <v>0</v>
      </c>
      <c r="Q13" s="13">
        <f>AVERAGE(J12:J13)*(C13)/27</f>
        <v>0</v>
      </c>
      <c r="R13" s="13">
        <f>K13*R5+R11</f>
        <v>0</v>
      </c>
      <c r="S13" s="10">
        <f>(M13-(P13*$V$5)-(Q13*$Y$5))*$S$5+S11</f>
        <v>18782.772608710533</v>
      </c>
      <c r="T13" s="13">
        <f>N13*T5+T11</f>
        <v>519.16666667188645</v>
      </c>
      <c r="U13" s="10">
        <f>O13*$U$5+U11</f>
        <v>946.11111111625746</v>
      </c>
      <c r="V13" s="13">
        <f>P13*V5+V11</f>
        <v>928.33333333833252</v>
      </c>
      <c r="W13" s="13">
        <f>Q13*W5+W11</f>
        <v>473.05555555812873</v>
      </c>
      <c r="X13" s="13">
        <f>N13*X5+X11</f>
        <v>519.16666667188645</v>
      </c>
      <c r="Y13" s="13">
        <f>Q13*Y5+Y11</f>
        <v>473.05555555812873</v>
      </c>
      <c r="Z13" s="11">
        <f>(K13-L13+P13-(M13-(Q13*$Y$5))*$S$5+Z11)</f>
        <v>-18782.772608710533</v>
      </c>
      <c r="AA13" s="21" t="s">
        <v>39</v>
      </c>
      <c r="AB13" s="22" t="s">
        <v>40</v>
      </c>
      <c r="AC13" s="22"/>
    </row>
    <row r="14" spans="1:37" ht="12.75" customHeight="1" x14ac:dyDescent="0.2">
      <c r="A14" s="12" t="s">
        <v>115</v>
      </c>
      <c r="B14" s="12">
        <v>5100</v>
      </c>
      <c r="C14" s="12">
        <f t="shared" si="0"/>
        <v>49.999999999949978</v>
      </c>
      <c r="D14" s="12">
        <v>0</v>
      </c>
      <c r="E14" s="12">
        <v>0</v>
      </c>
      <c r="F14" s="15">
        <v>2068.83151927785</v>
      </c>
      <c r="G14" s="127">
        <v>62</v>
      </c>
      <c r="H14" s="127">
        <v>104</v>
      </c>
      <c r="I14" s="127">
        <v>102</v>
      </c>
      <c r="J14" s="127">
        <v>51</v>
      </c>
      <c r="K14" s="13">
        <f t="shared" si="1"/>
        <v>0</v>
      </c>
      <c r="L14" s="13">
        <f t="shared" si="2"/>
        <v>0</v>
      </c>
      <c r="M14" s="13">
        <f t="shared" si="3"/>
        <v>4268.2847397970627</v>
      </c>
      <c r="N14" s="13">
        <f t="shared" si="4"/>
        <v>117.59259259247494</v>
      </c>
      <c r="O14" s="10">
        <f t="shared" si="7"/>
        <v>220.37037037014991</v>
      </c>
      <c r="P14" s="13">
        <f t="shared" si="5"/>
        <v>216.66666666644991</v>
      </c>
      <c r="Q14" s="13">
        <f t="shared" si="6"/>
        <v>109.25925925914996</v>
      </c>
      <c r="R14" s="13">
        <f>K14*R5+R13</f>
        <v>0</v>
      </c>
      <c r="S14" s="10">
        <f t="shared" si="8"/>
        <v>22725.131422581995</v>
      </c>
      <c r="T14" s="13">
        <f>N14*T5+T13</f>
        <v>636.75925926436139</v>
      </c>
      <c r="U14" s="10">
        <f t="shared" si="9"/>
        <v>1166.4814814864073</v>
      </c>
      <c r="V14" s="13">
        <f>P14*V5+V13</f>
        <v>1145.0000000047824</v>
      </c>
      <c r="W14" s="13">
        <f>Q14*W5+W13</f>
        <v>582.31481481727872</v>
      </c>
      <c r="X14" s="13">
        <f>N14*X5+X13</f>
        <v>636.75925926436139</v>
      </c>
      <c r="Y14" s="13">
        <f>Q14*Y5+Y13</f>
        <v>582.31481481727872</v>
      </c>
      <c r="Z14" s="11">
        <f t="shared" si="10"/>
        <v>-22725.131422581995</v>
      </c>
      <c r="AA14" s="21" t="s">
        <v>41</v>
      </c>
      <c r="AB14" s="22" t="s">
        <v>42</v>
      </c>
      <c r="AC14" s="22"/>
    </row>
    <row r="15" spans="1:37" ht="12.75" customHeight="1" x14ac:dyDescent="0.2">
      <c r="A15" s="12" t="s">
        <v>116</v>
      </c>
      <c r="B15" s="12">
        <v>5150</v>
      </c>
      <c r="C15" s="12">
        <f t="shared" si="0"/>
        <v>50</v>
      </c>
      <c r="D15" s="12">
        <v>19.851517777038701</v>
      </c>
      <c r="E15" s="12">
        <v>0</v>
      </c>
      <c r="F15" s="15">
        <v>3812.1011454434802</v>
      </c>
      <c r="G15" s="127">
        <v>121</v>
      </c>
      <c r="H15" s="127">
        <v>204</v>
      </c>
      <c r="I15" s="127">
        <v>200</v>
      </c>
      <c r="J15" s="127">
        <v>102</v>
      </c>
      <c r="K15" s="13">
        <f t="shared" si="1"/>
        <v>18.381034978739539</v>
      </c>
      <c r="L15" s="13">
        <f t="shared" si="2"/>
        <v>0</v>
      </c>
      <c r="M15" s="13">
        <f t="shared" si="3"/>
        <v>5445.3080228901199</v>
      </c>
      <c r="N15" s="13">
        <f t="shared" si="4"/>
        <v>169.44444444444446</v>
      </c>
      <c r="O15" s="10">
        <f t="shared" si="7"/>
        <v>285.18518518518516</v>
      </c>
      <c r="P15" s="13">
        <f t="shared" si="5"/>
        <v>279.62962962962962</v>
      </c>
      <c r="Q15" s="13">
        <f t="shared" si="6"/>
        <v>141.66666666666666</v>
      </c>
      <c r="R15" s="13">
        <f>K15*R5+R14</f>
        <v>18.381034978739539</v>
      </c>
      <c r="S15" s="10">
        <f t="shared" si="8"/>
        <v>27749.143149175819</v>
      </c>
      <c r="T15" s="13">
        <f>N15*T5+T14</f>
        <v>806.20370370880585</v>
      </c>
      <c r="U15" s="10">
        <f t="shared" si="9"/>
        <v>1451.6666666715926</v>
      </c>
      <c r="V15" s="13">
        <f>P15*V5+V14</f>
        <v>1424.6296296344119</v>
      </c>
      <c r="W15" s="13">
        <f>Q15*W5+W14</f>
        <v>723.98148148394534</v>
      </c>
      <c r="X15" s="13">
        <f>N15*X5+X14</f>
        <v>806.20370370880585</v>
      </c>
      <c r="Y15" s="13">
        <f>Q15*Y5+Y14</f>
        <v>723.98148148394534</v>
      </c>
      <c r="Z15" s="11">
        <f t="shared" si="10"/>
        <v>-27730.762114197078</v>
      </c>
      <c r="AA15" s="21" t="s">
        <v>43</v>
      </c>
      <c r="AB15" s="22" t="s">
        <v>44</v>
      </c>
      <c r="AC15" s="22" t="s">
        <v>45</v>
      </c>
    </row>
    <row r="16" spans="1:37" ht="12.75" customHeight="1" x14ac:dyDescent="0.2">
      <c r="A16" s="12" t="s">
        <v>117</v>
      </c>
      <c r="B16" s="12">
        <v>5200</v>
      </c>
      <c r="C16" s="12">
        <f t="shared" si="0"/>
        <v>50</v>
      </c>
      <c r="D16" s="12">
        <v>9.5019239092798706</v>
      </c>
      <c r="E16" s="12">
        <v>0</v>
      </c>
      <c r="F16" s="15">
        <v>3429.3620349714502</v>
      </c>
      <c r="G16" s="127">
        <v>113</v>
      </c>
      <c r="H16" s="127">
        <v>192</v>
      </c>
      <c r="I16" s="127">
        <v>188</v>
      </c>
      <c r="J16" s="127">
        <v>96</v>
      </c>
      <c r="K16" s="13">
        <f t="shared" si="1"/>
        <v>27.179112672517196</v>
      </c>
      <c r="L16" s="13">
        <f t="shared" si="2"/>
        <v>0</v>
      </c>
      <c r="M16" s="13">
        <f t="shared" si="3"/>
        <v>6705.0585003841952</v>
      </c>
      <c r="N16" s="13">
        <f t="shared" si="4"/>
        <v>216.66666666666666</v>
      </c>
      <c r="O16" s="10">
        <f t="shared" si="7"/>
        <v>366.66666666666669</v>
      </c>
      <c r="P16" s="13">
        <f t="shared" si="5"/>
        <v>359.25925925925924</v>
      </c>
      <c r="Q16" s="13">
        <f t="shared" si="6"/>
        <v>183.33333333333334</v>
      </c>
      <c r="R16" s="13">
        <f>K16*R5+R15</f>
        <v>45.560147651256734</v>
      </c>
      <c r="S16" s="10">
        <f t="shared" si="8"/>
        <v>33911.60905696742</v>
      </c>
      <c r="T16" s="13">
        <f>N16*T5+T15</f>
        <v>1022.8703703754725</v>
      </c>
      <c r="U16" s="10">
        <f t="shared" si="9"/>
        <v>1818.3333333382593</v>
      </c>
      <c r="V16" s="13">
        <f>P16*V5+V15</f>
        <v>1783.8888888936713</v>
      </c>
      <c r="W16" s="13">
        <f>Q16*W5+W15</f>
        <v>907.31481481727872</v>
      </c>
      <c r="X16" s="13">
        <f>N16*X5+X15</f>
        <v>1022.8703703754725</v>
      </c>
      <c r="Y16" s="13">
        <f>Q16*Y5+Y15</f>
        <v>907.31481481727872</v>
      </c>
      <c r="Z16" s="11">
        <f t="shared" si="10"/>
        <v>-33866.04890931616</v>
      </c>
      <c r="AA16" s="21" t="s">
        <v>46</v>
      </c>
      <c r="AB16" s="22" t="s">
        <v>44</v>
      </c>
      <c r="AC16" s="22" t="s">
        <v>47</v>
      </c>
    </row>
    <row r="17" spans="1:29" ht="12.75" customHeight="1" x14ac:dyDescent="0.2">
      <c r="A17" s="12" t="s">
        <v>118</v>
      </c>
      <c r="B17" s="12">
        <v>5250</v>
      </c>
      <c r="C17" s="12">
        <f t="shared" si="0"/>
        <v>50</v>
      </c>
      <c r="D17" s="12">
        <v>3.7325018306873998</v>
      </c>
      <c r="E17" s="12">
        <v>0</v>
      </c>
      <c r="F17" s="15">
        <v>3089.0445982212</v>
      </c>
      <c r="G17" s="127">
        <v>108</v>
      </c>
      <c r="H17" s="127">
        <v>184</v>
      </c>
      <c r="I17" s="127">
        <v>180</v>
      </c>
      <c r="J17" s="127">
        <v>92</v>
      </c>
      <c r="K17" s="13">
        <f t="shared" si="1"/>
        <v>12.254097907377103</v>
      </c>
      <c r="L17" s="13">
        <f t="shared" si="2"/>
        <v>0</v>
      </c>
      <c r="M17" s="13">
        <f t="shared" si="3"/>
        <v>6035.5616974006016</v>
      </c>
      <c r="N17" s="13">
        <f t="shared" si="4"/>
        <v>204.62962962962962</v>
      </c>
      <c r="O17" s="10">
        <f t="shared" si="7"/>
        <v>348.14814814814815</v>
      </c>
      <c r="P17" s="13">
        <f t="shared" si="5"/>
        <v>340.74074074074076</v>
      </c>
      <c r="Q17" s="13">
        <f t="shared" si="6"/>
        <v>174.07407407407408</v>
      </c>
      <c r="R17" s="13">
        <f>K17*R5+R16</f>
        <v>57.814245558633836</v>
      </c>
      <c r="S17" s="10">
        <f t="shared" si="8"/>
        <v>39432.355939553207</v>
      </c>
      <c r="T17" s="13">
        <f>N17*T5+T16</f>
        <v>1227.500000005102</v>
      </c>
      <c r="U17" s="10">
        <f t="shared" si="9"/>
        <v>2166.4814814864076</v>
      </c>
      <c r="V17" s="13">
        <f>P17*V5+V16</f>
        <v>2124.6296296344121</v>
      </c>
      <c r="W17" s="13">
        <f>Q17*W5+W16</f>
        <v>1081.3888888913527</v>
      </c>
      <c r="X17" s="13">
        <f>N17*X5+X16</f>
        <v>1227.500000005102</v>
      </c>
      <c r="Y17" s="13">
        <f>Q17*Y5+Y16</f>
        <v>1081.3888888913527</v>
      </c>
      <c r="Z17" s="11">
        <f t="shared" si="10"/>
        <v>-39374.541693994572</v>
      </c>
      <c r="AA17" s="23" t="s">
        <v>48</v>
      </c>
      <c r="AB17" s="24" t="s">
        <v>49</v>
      </c>
      <c r="AC17" s="24" t="s">
        <v>50</v>
      </c>
    </row>
    <row r="18" spans="1:29" ht="12.75" customHeight="1" x14ac:dyDescent="0.2">
      <c r="A18" s="12" t="s">
        <v>119</v>
      </c>
      <c r="B18" s="12">
        <v>5300</v>
      </c>
      <c r="C18" s="12">
        <f t="shared" si="0"/>
        <v>50</v>
      </c>
      <c r="D18" s="12">
        <v>1.47915006254334</v>
      </c>
      <c r="E18" s="12">
        <v>0</v>
      </c>
      <c r="F18" s="15">
        <v>2727.5043024848501</v>
      </c>
      <c r="G18" s="127">
        <v>105</v>
      </c>
      <c r="H18" s="127">
        <v>176</v>
      </c>
      <c r="I18" s="127">
        <v>172</v>
      </c>
      <c r="J18" s="127">
        <v>88</v>
      </c>
      <c r="K18" s="13">
        <f t="shared" si="1"/>
        <v>4.8256036048432769</v>
      </c>
      <c r="L18" s="13">
        <f t="shared" si="2"/>
        <v>0</v>
      </c>
      <c r="M18" s="13">
        <f t="shared" si="3"/>
        <v>5385.6934265796754</v>
      </c>
      <c r="N18" s="13">
        <f t="shared" si="4"/>
        <v>197.22222222222223</v>
      </c>
      <c r="O18" s="10">
        <f t="shared" si="7"/>
        <v>333.33333333333331</v>
      </c>
      <c r="P18" s="13">
        <f t="shared" si="5"/>
        <v>325.92592592592592</v>
      </c>
      <c r="Q18" s="13">
        <f t="shared" si="6"/>
        <v>166.66666666666666</v>
      </c>
      <c r="R18" s="13">
        <f>K18*R5+R17</f>
        <v>62.639849163477109</v>
      </c>
      <c r="S18" s="10">
        <f t="shared" si="8"/>
        <v>44325.456773540289</v>
      </c>
      <c r="T18" s="13">
        <f>N18*T5+T17</f>
        <v>1424.7222222273242</v>
      </c>
      <c r="U18" s="10">
        <f t="shared" si="9"/>
        <v>2499.8148148197411</v>
      </c>
      <c r="V18" s="13">
        <f>P18*V5+V17</f>
        <v>2450.5555555603382</v>
      </c>
      <c r="W18" s="13">
        <f>Q18*W5+W17</f>
        <v>1248.0555555580195</v>
      </c>
      <c r="X18" s="13">
        <f>N18*X5+X17</f>
        <v>1424.7222222273242</v>
      </c>
      <c r="Y18" s="13">
        <f>Q18*Y5+Y17</f>
        <v>1248.0555555580195</v>
      </c>
      <c r="Z18" s="11">
        <f t="shared" si="10"/>
        <v>-44262.816924376813</v>
      </c>
      <c r="AA18" s="23" t="s">
        <v>51</v>
      </c>
      <c r="AB18" s="24" t="s">
        <v>52</v>
      </c>
      <c r="AC18" s="24" t="s">
        <v>53</v>
      </c>
    </row>
    <row r="19" spans="1:29" ht="12.75" customHeight="1" x14ac:dyDescent="0.2">
      <c r="A19" s="12" t="s">
        <v>120</v>
      </c>
      <c r="B19" s="12">
        <v>5350</v>
      </c>
      <c r="C19" s="12">
        <f t="shared" si="0"/>
        <v>50</v>
      </c>
      <c r="D19" s="12">
        <v>2.2095595583305099</v>
      </c>
      <c r="E19" s="12">
        <v>0</v>
      </c>
      <c r="F19" s="15">
        <v>2389.3157320320202</v>
      </c>
      <c r="G19" s="127">
        <v>97</v>
      </c>
      <c r="H19" s="127">
        <v>170</v>
      </c>
      <c r="I19" s="127">
        <v>166</v>
      </c>
      <c r="J19" s="127">
        <v>85</v>
      </c>
      <c r="K19" s="13">
        <f t="shared" si="1"/>
        <v>3.4154718711794909</v>
      </c>
      <c r="L19" s="13">
        <f t="shared" si="2"/>
        <v>0</v>
      </c>
      <c r="M19" s="13">
        <f t="shared" si="3"/>
        <v>4737.7963282563614</v>
      </c>
      <c r="N19" s="13">
        <f t="shared" si="4"/>
        <v>187.03703703703704</v>
      </c>
      <c r="O19" s="10">
        <f t="shared" si="7"/>
        <v>320.37037037037038</v>
      </c>
      <c r="P19" s="13">
        <f t="shared" si="5"/>
        <v>312.96296296296299</v>
      </c>
      <c r="Q19" s="13">
        <f t="shared" si="6"/>
        <v>160.18518518518519</v>
      </c>
      <c r="R19" s="13">
        <f>K19*R5+R18</f>
        <v>66.0553210346566</v>
      </c>
      <c r="S19" s="10">
        <f t="shared" si="8"/>
        <v>48590.104953648501</v>
      </c>
      <c r="T19" s="13">
        <f>N19*T5+T18</f>
        <v>1611.7592592643612</v>
      </c>
      <c r="U19" s="10">
        <f t="shared" si="9"/>
        <v>2820.1851851901115</v>
      </c>
      <c r="V19" s="13">
        <f>P19*V5+V18</f>
        <v>2763.5185185233013</v>
      </c>
      <c r="W19" s="13">
        <f>Q19*W5+W18</f>
        <v>1408.2407407432047</v>
      </c>
      <c r="X19" s="13">
        <f>N19*X5+X18</f>
        <v>1611.7592592643612</v>
      </c>
      <c r="Y19" s="13">
        <f>Q19*Y5+Y18</f>
        <v>1408.2407407432047</v>
      </c>
      <c r="Z19" s="11">
        <f t="shared" si="10"/>
        <v>-48524.049632613845</v>
      </c>
      <c r="AA19" s="23" t="s">
        <v>54</v>
      </c>
      <c r="AB19" s="24" t="s">
        <v>105</v>
      </c>
      <c r="AC19" s="24" t="s">
        <v>56</v>
      </c>
    </row>
    <row r="20" spans="1:29" ht="12.75" customHeight="1" x14ac:dyDescent="0.2">
      <c r="A20" s="12" t="s">
        <v>121</v>
      </c>
      <c r="B20" s="12">
        <v>5400</v>
      </c>
      <c r="C20" s="12">
        <f t="shared" si="0"/>
        <v>50</v>
      </c>
      <c r="D20" s="12">
        <v>8.3599724062223704</v>
      </c>
      <c r="E20" s="12">
        <v>0</v>
      </c>
      <c r="F20" s="15">
        <v>2087.5806194065299</v>
      </c>
      <c r="G20" s="127">
        <v>90</v>
      </c>
      <c r="H20" s="127">
        <v>164</v>
      </c>
      <c r="I20" s="127">
        <v>160</v>
      </c>
      <c r="J20" s="127">
        <v>82</v>
      </c>
      <c r="K20" s="13">
        <f t="shared" si="1"/>
        <v>9.7866036708822968</v>
      </c>
      <c r="L20" s="13">
        <f t="shared" si="2"/>
        <v>0</v>
      </c>
      <c r="M20" s="13">
        <f t="shared" si="3"/>
        <v>4145.2743994801394</v>
      </c>
      <c r="N20" s="13">
        <f t="shared" si="4"/>
        <v>173.14814814814815</v>
      </c>
      <c r="O20" s="10">
        <f t="shared" si="7"/>
        <v>309.25925925925924</v>
      </c>
      <c r="P20" s="13">
        <f t="shared" si="5"/>
        <v>301.85185185185185</v>
      </c>
      <c r="Q20" s="13">
        <f t="shared" si="6"/>
        <v>154.62962962962962</v>
      </c>
      <c r="R20" s="13">
        <f>K20*R5+R19</f>
        <v>75.841924705538901</v>
      </c>
      <c r="S20" s="10">
        <f t="shared" si="8"/>
        <v>52278.897871647161</v>
      </c>
      <c r="T20" s="13">
        <f>N20*T5+T19</f>
        <v>1784.9074074125092</v>
      </c>
      <c r="U20" s="10">
        <f t="shared" si="9"/>
        <v>3129.4444444493706</v>
      </c>
      <c r="V20" s="13">
        <f>P20*V5+V19</f>
        <v>3065.370370375153</v>
      </c>
      <c r="W20" s="13">
        <f>Q20*W5+W19</f>
        <v>1562.8703703728343</v>
      </c>
      <c r="X20" s="13">
        <f>N20*X5+X19</f>
        <v>1784.9074074125092</v>
      </c>
      <c r="Y20" s="13">
        <f>Q20*Y5+Y19</f>
        <v>1562.8703703728343</v>
      </c>
      <c r="Z20" s="11">
        <f t="shared" si="10"/>
        <v>-52203.055946941618</v>
      </c>
      <c r="AA20" s="23" t="s">
        <v>54</v>
      </c>
      <c r="AB20" s="24" t="s">
        <v>106</v>
      </c>
      <c r="AC20" s="24" t="s">
        <v>58</v>
      </c>
    </row>
    <row r="21" spans="1:29" ht="12.75" customHeight="1" x14ac:dyDescent="0.2">
      <c r="A21" s="12" t="s">
        <v>122</v>
      </c>
      <c r="B21" s="12">
        <v>5450</v>
      </c>
      <c r="C21" s="12">
        <f t="shared" si="0"/>
        <v>50</v>
      </c>
      <c r="D21" s="12">
        <v>7.16155682065801</v>
      </c>
      <c r="E21" s="127">
        <v>3</v>
      </c>
      <c r="F21" s="15">
        <v>1711.4788203856101</v>
      </c>
      <c r="G21" s="127">
        <v>78</v>
      </c>
      <c r="H21" s="127">
        <v>156</v>
      </c>
      <c r="I21" s="127">
        <v>152</v>
      </c>
      <c r="J21" s="127">
        <v>76</v>
      </c>
      <c r="K21" s="13">
        <f t="shared" si="1"/>
        <v>14.371786321185537</v>
      </c>
      <c r="L21" s="13">
        <f t="shared" si="2"/>
        <v>2.7777777777777777</v>
      </c>
      <c r="M21" s="13">
        <f t="shared" si="3"/>
        <v>3517.6476294371669</v>
      </c>
      <c r="N21" s="13">
        <f t="shared" si="4"/>
        <v>155.55555555555554</v>
      </c>
      <c r="O21" s="10">
        <f t="shared" si="7"/>
        <v>296.2962962962963</v>
      </c>
      <c r="P21" s="13">
        <f t="shared" si="5"/>
        <v>288.88888888888891</v>
      </c>
      <c r="Q21" s="13">
        <f t="shared" si="6"/>
        <v>146.2962962962963</v>
      </c>
      <c r="R21" s="13">
        <f>K21*R5+R20</f>
        <v>90.21371102672444</v>
      </c>
      <c r="S21" s="10">
        <f t="shared" si="8"/>
        <v>55361.360315899146</v>
      </c>
      <c r="T21" s="13">
        <f>N21*T5+T20</f>
        <v>1940.4629629680649</v>
      </c>
      <c r="U21" s="10">
        <f t="shared" si="9"/>
        <v>3425.7407407456667</v>
      </c>
      <c r="V21" s="13">
        <f>P21*V5+V20</f>
        <v>3354.2592592640422</v>
      </c>
      <c r="W21" s="13">
        <f>Q21*W5+W20</f>
        <v>1709.1666666691306</v>
      </c>
      <c r="X21" s="13">
        <f>N21*X5+X20</f>
        <v>1940.4629629680649</v>
      </c>
      <c r="Y21" s="13">
        <f>Q21*Y5+Y20</f>
        <v>1709.1666666691306</v>
      </c>
      <c r="Z21" s="11">
        <f t="shared" si="10"/>
        <v>-55273.924382650192</v>
      </c>
      <c r="AA21" s="23" t="s">
        <v>54</v>
      </c>
      <c r="AB21" s="24" t="s">
        <v>107</v>
      </c>
      <c r="AC21" s="24" t="s">
        <v>62</v>
      </c>
    </row>
    <row r="22" spans="1:29" ht="12.75" customHeight="1" thickBot="1" x14ac:dyDescent="0.25">
      <c r="A22" s="12" t="s">
        <v>123</v>
      </c>
      <c r="B22" s="12">
        <v>5500</v>
      </c>
      <c r="C22" s="12">
        <f t="shared" si="0"/>
        <v>50</v>
      </c>
      <c r="D22" s="12">
        <v>10.1742348383377</v>
      </c>
      <c r="E22" s="127">
        <v>5</v>
      </c>
      <c r="F22" s="15">
        <v>1462.52552125381</v>
      </c>
      <c r="G22" s="127">
        <v>59</v>
      </c>
      <c r="H22" s="127">
        <v>150</v>
      </c>
      <c r="I22" s="127">
        <v>146</v>
      </c>
      <c r="J22" s="127">
        <v>75</v>
      </c>
      <c r="K22" s="13">
        <f t="shared" si="1"/>
        <v>16.051658943514546</v>
      </c>
      <c r="L22" s="13">
        <f t="shared" si="2"/>
        <v>7.4074074074074074</v>
      </c>
      <c r="M22" s="13">
        <f t="shared" si="3"/>
        <v>2938.8929089253888</v>
      </c>
      <c r="N22" s="13">
        <f t="shared" si="4"/>
        <v>126.85185185185185</v>
      </c>
      <c r="O22" s="10">
        <f t="shared" si="7"/>
        <v>283.33333333333331</v>
      </c>
      <c r="P22" s="13">
        <f t="shared" si="5"/>
        <v>275.92592592592592</v>
      </c>
      <c r="Q22" s="13">
        <f t="shared" si="6"/>
        <v>139.81481481481481</v>
      </c>
      <c r="R22" s="13">
        <f>K22*R5+R21</f>
        <v>106.26536997023899</v>
      </c>
      <c r="S22" s="10">
        <f t="shared" si="8"/>
        <v>57884.512484083796</v>
      </c>
      <c r="T22" s="13">
        <f>N22*T5+T21</f>
        <v>2067.3148148199166</v>
      </c>
      <c r="U22" s="10">
        <f t="shared" si="9"/>
        <v>3709.0740740790002</v>
      </c>
      <c r="V22" s="13">
        <f>P22*V5+V21</f>
        <v>3630.1851851899683</v>
      </c>
      <c r="W22" s="13">
        <f>Q22*W5+W21</f>
        <v>1848.9814814839453</v>
      </c>
      <c r="X22" s="13">
        <f>N22*X5+X21</f>
        <v>2067.3148148199166</v>
      </c>
      <c r="Y22" s="13">
        <f>Q22*Y5+Y21</f>
        <v>1848.9814814839453</v>
      </c>
      <c r="Z22" s="11">
        <f t="shared" si="10"/>
        <v>-57788.432299298729</v>
      </c>
      <c r="AA22" s="25" t="s">
        <v>54</v>
      </c>
      <c r="AB22" s="26" t="s">
        <v>108</v>
      </c>
      <c r="AC22" s="26" t="s">
        <v>60</v>
      </c>
    </row>
    <row r="23" spans="1:29" ht="12.75" customHeight="1" x14ac:dyDescent="0.2">
      <c r="A23" s="12" t="s">
        <v>124</v>
      </c>
      <c r="B23" s="12">
        <v>5550</v>
      </c>
      <c r="C23" s="12">
        <f t="shared" si="0"/>
        <v>50</v>
      </c>
      <c r="D23" s="12">
        <v>8.4315716629971593</v>
      </c>
      <c r="E23" s="127">
        <v>7</v>
      </c>
      <c r="F23" s="15">
        <v>1202.0873770112</v>
      </c>
      <c r="G23" s="127">
        <v>45</v>
      </c>
      <c r="H23" s="127">
        <v>146</v>
      </c>
      <c r="I23" s="127">
        <v>142</v>
      </c>
      <c r="J23" s="127">
        <v>73</v>
      </c>
      <c r="K23" s="13">
        <f t="shared" si="1"/>
        <v>17.227598612347094</v>
      </c>
      <c r="L23" s="13">
        <f t="shared" si="2"/>
        <v>11.111111111111111</v>
      </c>
      <c r="M23" s="13">
        <f t="shared" si="3"/>
        <v>2467.2341650601943</v>
      </c>
      <c r="N23" s="13">
        <f t="shared" si="4"/>
        <v>96.296296296296291</v>
      </c>
      <c r="O23" s="10">
        <f t="shared" si="7"/>
        <v>274.07407407407408</v>
      </c>
      <c r="P23" s="13">
        <f t="shared" si="5"/>
        <v>266.66666666666669</v>
      </c>
      <c r="Q23" s="13">
        <f t="shared" si="6"/>
        <v>137.03703703703704</v>
      </c>
      <c r="R23" s="13">
        <f>K23*R5+R22</f>
        <v>123.49296858258609</v>
      </c>
      <c r="S23" s="10">
        <f t="shared" si="8"/>
        <v>59948.042945440284</v>
      </c>
      <c r="T23" s="13">
        <f>N23*T5+T22</f>
        <v>2163.6111111162127</v>
      </c>
      <c r="U23" s="10">
        <f t="shared" si="9"/>
        <v>3983.1481481530741</v>
      </c>
      <c r="V23" s="13">
        <f>P23*V5+V22</f>
        <v>3896.8518518566348</v>
      </c>
      <c r="W23" s="13">
        <f>Q23*W5+W22</f>
        <v>1986.0185185209823</v>
      </c>
      <c r="X23" s="13">
        <f>N23*X5+X22</f>
        <v>2163.6111111162127</v>
      </c>
      <c r="Y23" s="13">
        <f>Q23*Y5+Y22</f>
        <v>1986.0185185209823</v>
      </c>
      <c r="Z23" s="11">
        <f t="shared" si="10"/>
        <v>-59845.846273153984</v>
      </c>
      <c r="AA23" s="16"/>
      <c r="AB23" s="16"/>
      <c r="AC23" s="16"/>
    </row>
    <row r="24" spans="1:29" ht="12.75" customHeight="1" x14ac:dyDescent="0.2">
      <c r="A24" s="12" t="s">
        <v>125</v>
      </c>
      <c r="B24" s="12">
        <v>5600</v>
      </c>
      <c r="C24" s="12">
        <f t="shared" si="0"/>
        <v>50</v>
      </c>
      <c r="D24" s="12">
        <v>13.266422196640599</v>
      </c>
      <c r="E24" s="127">
        <v>7</v>
      </c>
      <c r="F24" s="15">
        <v>958.09199159590605</v>
      </c>
      <c r="G24" s="127">
        <v>35</v>
      </c>
      <c r="H24" s="127">
        <v>138</v>
      </c>
      <c r="I24" s="127">
        <v>134</v>
      </c>
      <c r="J24" s="127">
        <v>69</v>
      </c>
      <c r="K24" s="13">
        <f t="shared" si="1"/>
        <v>20.090735055220147</v>
      </c>
      <c r="L24" s="13">
        <f t="shared" si="2"/>
        <v>12.962962962962964</v>
      </c>
      <c r="M24" s="13">
        <f t="shared" si="3"/>
        <v>2000.1660820436166</v>
      </c>
      <c r="N24" s="13">
        <f t="shared" si="4"/>
        <v>74.074074074074076</v>
      </c>
      <c r="O24" s="10">
        <f t="shared" si="7"/>
        <v>262.96296296296299</v>
      </c>
      <c r="P24" s="13">
        <f t="shared" si="5"/>
        <v>255.55555555555554</v>
      </c>
      <c r="Q24" s="13">
        <f t="shared" si="6"/>
        <v>131.4814814814815</v>
      </c>
      <c r="R24" s="13">
        <f>K24*R5+R23</f>
        <v>143.58370363780622</v>
      </c>
      <c r="S24" s="10">
        <f t="shared" si="8"/>
        <v>61561.171990446863</v>
      </c>
      <c r="T24" s="13">
        <f>N24*T5+T23</f>
        <v>2237.6851851902866</v>
      </c>
      <c r="U24" s="10">
        <f t="shared" si="9"/>
        <v>4246.1111111160371</v>
      </c>
      <c r="V24" s="13">
        <f>P24*V5+V23</f>
        <v>4152.40740741219</v>
      </c>
      <c r="W24" s="13">
        <f>Q24*W5+W23</f>
        <v>2117.5000000024638</v>
      </c>
      <c r="X24" s="13">
        <f>N24*X5+X23</f>
        <v>2237.6851851902866</v>
      </c>
      <c r="Y24" s="13">
        <f>Q24*Y5+Y23</f>
        <v>2117.5000000024638</v>
      </c>
      <c r="Z24" s="11">
        <f t="shared" si="10"/>
        <v>-61451.847546068304</v>
      </c>
      <c r="AA24" s="16"/>
      <c r="AB24" s="16"/>
      <c r="AC24" s="16"/>
    </row>
    <row r="25" spans="1:29" ht="12.75" customHeight="1" x14ac:dyDescent="0.2">
      <c r="A25" s="12" t="s">
        <v>126</v>
      </c>
      <c r="B25" s="12">
        <v>5650</v>
      </c>
      <c r="C25" s="12">
        <f t="shared" si="0"/>
        <v>50</v>
      </c>
      <c r="D25" s="12">
        <v>20.442069109292799</v>
      </c>
      <c r="E25" s="127">
        <v>7</v>
      </c>
      <c r="F25" s="12">
        <v>777.440959972717</v>
      </c>
      <c r="G25" s="127">
        <v>27</v>
      </c>
      <c r="H25" s="127">
        <v>130</v>
      </c>
      <c r="I25" s="127">
        <v>126</v>
      </c>
      <c r="J25" s="127">
        <v>65</v>
      </c>
      <c r="K25" s="13">
        <f t="shared" si="1"/>
        <v>31.211566024012406</v>
      </c>
      <c r="L25" s="13">
        <f t="shared" si="2"/>
        <v>12.962962962962964</v>
      </c>
      <c r="M25" s="13">
        <f t="shared" si="3"/>
        <v>1606.9749551561324</v>
      </c>
      <c r="N25" s="13">
        <f t="shared" si="4"/>
        <v>57.407407407407405</v>
      </c>
      <c r="O25" s="10">
        <f t="shared" si="7"/>
        <v>248.14814814814815</v>
      </c>
      <c r="P25" s="13">
        <f t="shared" si="5"/>
        <v>240.74074074074073</v>
      </c>
      <c r="Q25" s="13">
        <f t="shared" si="6"/>
        <v>124.07407407407408</v>
      </c>
      <c r="R25" s="13">
        <f>K25*R5+R24</f>
        <v>174.79526966181862</v>
      </c>
      <c r="S25" s="10">
        <f t="shared" si="8"/>
        <v>62803.332130788178</v>
      </c>
      <c r="T25" s="13">
        <f>N25*T5+T24</f>
        <v>2295.092592597694</v>
      </c>
      <c r="U25" s="10">
        <f t="shared" si="9"/>
        <v>4494.2592592641849</v>
      </c>
      <c r="V25" s="13">
        <f>P25*V5+V24</f>
        <v>4393.1481481529308</v>
      </c>
      <c r="W25" s="13">
        <f>Q25*W5+W24</f>
        <v>2241.5740740765377</v>
      </c>
      <c r="X25" s="13">
        <f>N25*X5+X24</f>
        <v>2295.092592597694</v>
      </c>
      <c r="Y25" s="13">
        <f>Q25*Y5+Y24</f>
        <v>2241.5740740765377</v>
      </c>
      <c r="Z25" s="11">
        <f t="shared" si="10"/>
        <v>-62675.759083348574</v>
      </c>
      <c r="AA25" s="16"/>
      <c r="AB25" s="16"/>
      <c r="AC25" s="16"/>
    </row>
    <row r="26" spans="1:29" ht="12.75" customHeight="1" x14ac:dyDescent="0.2">
      <c r="A26" s="12" t="s">
        <v>127</v>
      </c>
      <c r="B26" s="12">
        <v>5700</v>
      </c>
      <c r="C26" s="12">
        <f t="shared" si="0"/>
        <v>50</v>
      </c>
      <c r="D26" s="12">
        <v>22.250603841552199</v>
      </c>
      <c r="E26" s="127">
        <v>7</v>
      </c>
      <c r="F26" s="12">
        <v>620.49489168238097</v>
      </c>
      <c r="G26" s="127">
        <v>26</v>
      </c>
      <c r="H26" s="127">
        <v>110</v>
      </c>
      <c r="I26" s="127">
        <v>106</v>
      </c>
      <c r="J26" s="127">
        <v>55</v>
      </c>
      <c r="K26" s="13">
        <f t="shared" si="1"/>
        <v>39.530252732263882</v>
      </c>
      <c r="L26" s="13">
        <f t="shared" si="2"/>
        <v>12.962962962962964</v>
      </c>
      <c r="M26" s="13">
        <f t="shared" si="3"/>
        <v>1294.3850478287943</v>
      </c>
      <c r="N26" s="13">
        <f t="shared" si="4"/>
        <v>49.074074074074076</v>
      </c>
      <c r="O26" s="10">
        <f t="shared" si="7"/>
        <v>222.22222222222223</v>
      </c>
      <c r="P26" s="13">
        <f t="shared" si="5"/>
        <v>214.81481481481481</v>
      </c>
      <c r="Q26" s="13">
        <f t="shared" si="6"/>
        <v>111.11111111111111</v>
      </c>
      <c r="R26" s="13">
        <f>K26*R5+R25</f>
        <v>214.3255223940825</v>
      </c>
      <c r="S26" s="10">
        <f t="shared" si="8"/>
        <v>63771.791252691044</v>
      </c>
      <c r="T26" s="13">
        <f>N26*T5+T25</f>
        <v>2344.1666666717679</v>
      </c>
      <c r="U26" s="10">
        <f t="shared" si="9"/>
        <v>4716.4814814864076</v>
      </c>
      <c r="V26" s="13">
        <f>P26*V5+V25</f>
        <v>4607.9629629677456</v>
      </c>
      <c r="W26" s="13">
        <f>Q26*W5+W25</f>
        <v>2352.685185187649</v>
      </c>
      <c r="X26" s="13">
        <f>N26*X5+X25</f>
        <v>2344.1666666717679</v>
      </c>
      <c r="Y26" s="13">
        <f>Q26*Y5+Y25</f>
        <v>2352.685185187649</v>
      </c>
      <c r="Z26" s="11">
        <f t="shared" si="10"/>
        <v>-63617.65091548214</v>
      </c>
      <c r="AA26" s="16"/>
      <c r="AB26" s="16"/>
      <c r="AC26" s="16"/>
    </row>
    <row r="27" spans="1:29" ht="12.75" customHeight="1" x14ac:dyDescent="0.2">
      <c r="A27" s="12" t="s">
        <v>128</v>
      </c>
      <c r="B27" s="12">
        <v>5750</v>
      </c>
      <c r="C27" s="12">
        <f t="shared" si="0"/>
        <v>50</v>
      </c>
      <c r="D27" s="12">
        <v>75.723578796929303</v>
      </c>
      <c r="E27" s="127">
        <v>7</v>
      </c>
      <c r="F27" s="12">
        <v>326.37211323589997</v>
      </c>
      <c r="G27" s="127">
        <v>18</v>
      </c>
      <c r="H27" s="127">
        <v>116</v>
      </c>
      <c r="I27" s="127">
        <v>112</v>
      </c>
      <c r="J27" s="127">
        <v>58</v>
      </c>
      <c r="K27" s="13">
        <f t="shared" si="1"/>
        <v>90.716835776371752</v>
      </c>
      <c r="L27" s="13">
        <f t="shared" si="2"/>
        <v>12.962962962962964</v>
      </c>
      <c r="M27" s="13">
        <f t="shared" si="3"/>
        <v>876.72870825766745</v>
      </c>
      <c r="N27" s="13">
        <f t="shared" si="4"/>
        <v>40.74074074074074</v>
      </c>
      <c r="O27" s="10">
        <f t="shared" si="7"/>
        <v>209.25925925925927</v>
      </c>
      <c r="P27" s="13">
        <f>AVERAGE(I26:I27)*(C27)/27</f>
        <v>201.85185185185185</v>
      </c>
      <c r="Q27" s="13">
        <f t="shared" si="6"/>
        <v>104.62962962962963</v>
      </c>
      <c r="R27" s="13">
        <f>K27*R5+R26</f>
        <v>305.04235817045424</v>
      </c>
      <c r="S27" s="10">
        <f t="shared" si="8"/>
        <v>64342.038479467228</v>
      </c>
      <c r="T27" s="13">
        <f>N27*T5+T26</f>
        <v>2384.9074074125087</v>
      </c>
      <c r="U27" s="10">
        <f t="shared" si="9"/>
        <v>4925.7407407456667</v>
      </c>
      <c r="V27" s="13">
        <f>P27*V5+V26</f>
        <v>4809.8148148195978</v>
      </c>
      <c r="W27" s="13">
        <f>Q27*W5+W26</f>
        <v>2457.3148148172786</v>
      </c>
      <c r="X27" s="13">
        <f>N27*X5+X26</f>
        <v>2384.9074074125087</v>
      </c>
      <c r="Y27" s="13">
        <f>Q27*Y5+Y26</f>
        <v>2457.3148148172786</v>
      </c>
      <c r="Z27" s="11">
        <f t="shared" si="10"/>
        <v>-64110.144269444914</v>
      </c>
      <c r="AA27" s="16"/>
      <c r="AB27" s="16"/>
      <c r="AC27" s="16"/>
    </row>
    <row r="28" spans="1:29" ht="12.75" customHeight="1" x14ac:dyDescent="0.2">
      <c r="A28" s="12" t="s">
        <v>129</v>
      </c>
      <c r="B28" s="12">
        <v>5800</v>
      </c>
      <c r="C28" s="12">
        <f t="shared" si="0"/>
        <v>50</v>
      </c>
      <c r="D28" s="12">
        <v>72.1688868868805</v>
      </c>
      <c r="E28" s="127">
        <v>7</v>
      </c>
      <c r="F28" s="12">
        <v>282.88325489035702</v>
      </c>
      <c r="G28" s="127">
        <v>20</v>
      </c>
      <c r="H28" s="127">
        <v>114</v>
      </c>
      <c r="I28" s="127">
        <v>110</v>
      </c>
      <c r="J28" s="127">
        <v>57</v>
      </c>
      <c r="K28" s="13">
        <f t="shared" si="1"/>
        <v>136.93746822574983</v>
      </c>
      <c r="L28" s="13">
        <f t="shared" si="2"/>
        <v>12.962962962962964</v>
      </c>
      <c r="M28" s="13">
        <f t="shared" si="3"/>
        <v>564.12534085764548</v>
      </c>
      <c r="N28" s="13">
        <f t="shared" si="4"/>
        <v>35.185185185185183</v>
      </c>
      <c r="O28" s="10">
        <f t="shared" si="7"/>
        <v>212.96296296296296</v>
      </c>
      <c r="P28" s="13">
        <f t="shared" si="5"/>
        <v>205.55555555555554</v>
      </c>
      <c r="Q28" s="13">
        <f t="shared" si="6"/>
        <v>106.48148148148148</v>
      </c>
      <c r="R28" s="13">
        <f>K28*R5+R27</f>
        <v>441.97982639620409</v>
      </c>
      <c r="S28" s="10">
        <f t="shared" si="8"/>
        <v>64594.126783287837</v>
      </c>
      <c r="T28" s="13">
        <f>N28*T5+T27</f>
        <v>2420.092592597694</v>
      </c>
      <c r="U28" s="10">
        <f t="shared" si="9"/>
        <v>5138.7037037086293</v>
      </c>
      <c r="V28" s="13">
        <f>P28*V5+V27</f>
        <v>5015.3703703751535</v>
      </c>
      <c r="W28" s="13">
        <f>Q28*W5+W27</f>
        <v>2563.7962962987599</v>
      </c>
      <c r="X28" s="13">
        <f>N28*X5+X27</f>
        <v>2420.092592597694</v>
      </c>
      <c r="Y28" s="13">
        <f>Q28*Y5+Y27</f>
        <v>2563.7962962987599</v>
      </c>
      <c r="Z28" s="11">
        <f t="shared" si="10"/>
        <v>-64238.258068002739</v>
      </c>
      <c r="AA28" s="16"/>
      <c r="AB28" s="16"/>
      <c r="AC28" s="16"/>
    </row>
    <row r="29" spans="1:29" ht="12.75" customHeight="1" x14ac:dyDescent="0.2">
      <c r="A29" s="12" t="s">
        <v>130</v>
      </c>
      <c r="B29" s="12">
        <v>5850</v>
      </c>
      <c r="C29" s="12">
        <f t="shared" si="0"/>
        <v>50</v>
      </c>
      <c r="D29" s="12">
        <v>36.830326659499399</v>
      </c>
      <c r="E29" s="127">
        <v>7</v>
      </c>
      <c r="F29" s="12">
        <v>454.806310591581</v>
      </c>
      <c r="G29" s="127">
        <v>26</v>
      </c>
      <c r="H29" s="127">
        <v>122</v>
      </c>
      <c r="I29" s="127">
        <v>118</v>
      </c>
      <c r="J29" s="127">
        <v>61</v>
      </c>
      <c r="K29" s="13">
        <f t="shared" si="1"/>
        <v>100.92519772812955</v>
      </c>
      <c r="L29" s="13">
        <f t="shared" si="2"/>
        <v>12.962962962962964</v>
      </c>
      <c r="M29" s="13">
        <f t="shared" si="3"/>
        <v>683.04589396475728</v>
      </c>
      <c r="N29" s="13">
        <f t="shared" si="4"/>
        <v>42.592592592592595</v>
      </c>
      <c r="O29" s="10">
        <f t="shared" si="7"/>
        <v>218.5185185185185</v>
      </c>
      <c r="P29" s="13">
        <f t="shared" si="5"/>
        <v>211.11111111111111</v>
      </c>
      <c r="Q29" s="13">
        <f t="shared" si="6"/>
        <v>109.25925925925925</v>
      </c>
      <c r="R29" s="13">
        <f>K29*R5+R28</f>
        <v>542.90502412433364</v>
      </c>
      <c r="S29" s="10">
        <f t="shared" si="8"/>
        <v>64956.802306882222</v>
      </c>
      <c r="T29" s="13">
        <f>N29*T5+T28</f>
        <v>2462.6851851902866</v>
      </c>
      <c r="U29" s="10">
        <f t="shared" si="9"/>
        <v>5357.2222222271475</v>
      </c>
      <c r="V29" s="13">
        <f>P29*V5+V28</f>
        <v>5226.4814814862648</v>
      </c>
      <c r="W29" s="13">
        <f>Q29*W5+W28</f>
        <v>2673.055555558019</v>
      </c>
      <c r="X29" s="13">
        <f>N29*X5+X28</f>
        <v>2462.6851851902866</v>
      </c>
      <c r="Y29" s="13">
        <f>Q29*Y5+Y28</f>
        <v>2673.055555558019</v>
      </c>
      <c r="Z29" s="11">
        <f t="shared" si="10"/>
        <v>-64512.971356831957</v>
      </c>
    </row>
    <row r="30" spans="1:29" ht="12.75" customHeight="1" x14ac:dyDescent="0.2">
      <c r="A30" s="12" t="s">
        <v>131</v>
      </c>
      <c r="B30" s="12">
        <v>5900</v>
      </c>
      <c r="C30" s="12">
        <f t="shared" si="0"/>
        <v>50</v>
      </c>
      <c r="D30" s="12">
        <v>21.651390003640699</v>
      </c>
      <c r="E30" s="127">
        <v>7</v>
      </c>
      <c r="F30" s="12">
        <v>238.607531494905</v>
      </c>
      <c r="G30" s="127">
        <v>4</v>
      </c>
      <c r="H30" s="127">
        <v>64</v>
      </c>
      <c r="I30" s="127">
        <v>62</v>
      </c>
      <c r="J30" s="127">
        <v>32</v>
      </c>
      <c r="K30" s="13">
        <f t="shared" si="1"/>
        <v>54.149737651055645</v>
      </c>
      <c r="L30" s="13">
        <f t="shared" si="2"/>
        <v>12.962962962962964</v>
      </c>
      <c r="M30" s="13">
        <f t="shared" si="3"/>
        <v>642.04985378378342</v>
      </c>
      <c r="N30" s="13">
        <f t="shared" si="4"/>
        <v>27.777777777777779</v>
      </c>
      <c r="O30" s="10">
        <f t="shared" si="7"/>
        <v>172.22222222222223</v>
      </c>
      <c r="P30" s="13">
        <f t="shared" si="5"/>
        <v>166.66666666666666</v>
      </c>
      <c r="Q30" s="13">
        <f t="shared" si="6"/>
        <v>86.111111111111114</v>
      </c>
      <c r="R30" s="13">
        <f>K30*R5+R29</f>
        <v>597.05476177538924</v>
      </c>
      <c r="S30" s="10">
        <f t="shared" si="8"/>
        <v>65346.074382888226</v>
      </c>
      <c r="T30" s="13">
        <f>N30*T5+T29</f>
        <v>2490.4629629680644</v>
      </c>
      <c r="U30" s="10">
        <f t="shared" si="9"/>
        <v>5529.4444444493702</v>
      </c>
      <c r="V30" s="13">
        <f>P30*V5+V29</f>
        <v>5393.1481481529318</v>
      </c>
      <c r="W30" s="13">
        <f>Q30*W5+W29</f>
        <v>2759.1666666691303</v>
      </c>
      <c r="X30" s="13">
        <f>N30*X5+X29</f>
        <v>2490.4629629680644</v>
      </c>
      <c r="Y30" s="13">
        <f>Q30*Y5+Y29</f>
        <v>2759.1666666691303</v>
      </c>
      <c r="Z30" s="11">
        <f t="shared" si="10"/>
        <v>-64861.056658149872</v>
      </c>
    </row>
    <row r="31" spans="1:29" ht="12.75" customHeight="1" x14ac:dyDescent="0.2">
      <c r="A31" s="127" t="s">
        <v>132</v>
      </c>
      <c r="B31" s="12">
        <v>5938.00000000002</v>
      </c>
      <c r="C31" s="12">
        <f t="shared" si="0"/>
        <v>38.000000000020009</v>
      </c>
      <c r="D31" s="12">
        <v>13.142959272634499</v>
      </c>
      <c r="E31" s="127">
        <v>7</v>
      </c>
      <c r="F31" s="12">
        <v>241.47890505242</v>
      </c>
      <c r="G31" s="127">
        <v>14</v>
      </c>
      <c r="H31" s="127">
        <v>82</v>
      </c>
      <c r="I31" s="127">
        <v>80</v>
      </c>
      <c r="J31" s="127">
        <v>41</v>
      </c>
      <c r="K31" s="13">
        <f t="shared" si="1"/>
        <v>24.484912453688032</v>
      </c>
      <c r="L31" s="13">
        <f t="shared" si="2"/>
        <v>9.8518518518570399</v>
      </c>
      <c r="M31" s="13">
        <f t="shared" si="3"/>
        <v>337.83860349644357</v>
      </c>
      <c r="N31" s="13">
        <f t="shared" si="4"/>
        <v>12.666666666673336</v>
      </c>
      <c r="O31" s="10">
        <f t="shared" si="7"/>
        <v>102.74074074079483</v>
      </c>
      <c r="P31" s="13">
        <f t="shared" si="5"/>
        <v>99.925925925978547</v>
      </c>
      <c r="Q31" s="13">
        <f t="shared" si="6"/>
        <v>51.370370370397417</v>
      </c>
      <c r="R31" s="13">
        <f>K31*R5+R30</f>
        <v>621.53967422907726</v>
      </c>
      <c r="S31" s="10">
        <f t="shared" si="8"/>
        <v>65532.616690088296</v>
      </c>
      <c r="T31" s="13">
        <f>N31*T5+T30</f>
        <v>2503.1296296347377</v>
      </c>
      <c r="U31" s="10">
        <f t="shared" si="9"/>
        <v>5632.1851851901647</v>
      </c>
      <c r="V31" s="13">
        <f>P31*V5+V30</f>
        <v>5493.0740740789106</v>
      </c>
      <c r="W31" s="13">
        <f>Q31*W5+W30</f>
        <v>2810.5370370395276</v>
      </c>
      <c r="X31" s="13">
        <f>N31*X5+X30</f>
        <v>2503.1296296347377</v>
      </c>
      <c r="Y31" s="13">
        <f>Q31*Y5+Y30</f>
        <v>2810.5370370395276</v>
      </c>
      <c r="Z31" s="11">
        <f t="shared" si="10"/>
        <v>-65032.965904748111</v>
      </c>
    </row>
    <row r="32" spans="1:29" ht="12.75" customHeight="1" x14ac:dyDescent="0.2">
      <c r="A32" s="127"/>
      <c r="B32" s="12"/>
      <c r="C32" s="12"/>
      <c r="D32" s="12"/>
      <c r="E32" s="127"/>
      <c r="F32" s="12"/>
      <c r="G32" s="127"/>
      <c r="H32" s="127"/>
      <c r="I32" s="127"/>
      <c r="J32" s="127"/>
      <c r="K32" s="13"/>
      <c r="L32" s="13"/>
      <c r="M32" s="13"/>
      <c r="N32" s="13"/>
      <c r="O32" s="10"/>
      <c r="P32" s="13"/>
      <c r="Q32" s="13"/>
      <c r="R32" s="13"/>
      <c r="S32" s="10"/>
      <c r="T32" s="13"/>
      <c r="U32" s="10"/>
      <c r="V32" s="13"/>
      <c r="W32" s="13"/>
      <c r="Z32" s="11"/>
    </row>
    <row r="33" spans="1:26" ht="12.75" customHeight="1" x14ac:dyDescent="0.2">
      <c r="A33" s="127" t="s">
        <v>133</v>
      </c>
      <c r="B33" s="12">
        <v>6117.99999999995</v>
      </c>
      <c r="C33" s="12">
        <v>0</v>
      </c>
      <c r="D33" s="12">
        <v>1.39672117852388</v>
      </c>
      <c r="E33" s="127">
        <v>0</v>
      </c>
      <c r="F33" s="12">
        <v>153.24904781905099</v>
      </c>
      <c r="G33" s="127">
        <v>0</v>
      </c>
      <c r="H33" s="127">
        <v>0</v>
      </c>
      <c r="I33" s="127">
        <v>0</v>
      </c>
      <c r="J33" s="127">
        <v>0</v>
      </c>
      <c r="K33" s="13">
        <f>AVERAGE(D31:D33)*(C33)/27</f>
        <v>0</v>
      </c>
      <c r="L33" s="13">
        <f>AVERAGE(E31:E33)*(C33)/27</f>
        <v>0</v>
      </c>
      <c r="M33" s="13">
        <f>AVERAGE(F31:F33)*(C33)/27</f>
        <v>0</v>
      </c>
      <c r="N33" s="13">
        <f>AVERAGE(G31:G33)*(C33)/27</f>
        <v>0</v>
      </c>
      <c r="O33" s="10">
        <f>AVERAGE(H31:H33)*(C33)/27</f>
        <v>0</v>
      </c>
      <c r="P33" s="13">
        <f>AVERAGE(I31:I33)*(C33)/27</f>
        <v>0</v>
      </c>
      <c r="Q33" s="13">
        <f>AVERAGE(J31:J33)*(C33)/27</f>
        <v>0</v>
      </c>
      <c r="R33" s="13">
        <f>K33*R5+R31</f>
        <v>621.53967422907726</v>
      </c>
      <c r="S33" s="10">
        <f>(M33-(P33*$V$5)-(Q33*$Y$5))*$S$5+S31</f>
        <v>65532.616690088296</v>
      </c>
      <c r="T33" s="13">
        <f>N33*T5+T31</f>
        <v>2503.1296296347377</v>
      </c>
      <c r="U33" s="10">
        <f>O33*$U$5+U31</f>
        <v>5632.1851851901647</v>
      </c>
      <c r="V33" s="13">
        <f>P33*V5+V31</f>
        <v>5493.0740740789106</v>
      </c>
      <c r="W33" s="13">
        <f>Q33*W5+W31</f>
        <v>2810.5370370395276</v>
      </c>
      <c r="X33" s="13">
        <f>N33*X5+X31</f>
        <v>2503.1296296347377</v>
      </c>
      <c r="Y33" s="13">
        <f>Q33*Y5+Y31</f>
        <v>2810.5370370395276</v>
      </c>
      <c r="Z33" s="11">
        <f>(K33-L33+P33-(M33-(Q33*$Y$5))*$S$5+Z31)</f>
        <v>-65032.965904748111</v>
      </c>
    </row>
    <row r="34" spans="1:26" ht="12.75" customHeight="1" x14ac:dyDescent="0.2">
      <c r="A34" s="12" t="s">
        <v>134</v>
      </c>
      <c r="B34" s="12">
        <v>6150</v>
      </c>
      <c r="C34" s="12">
        <f t="shared" si="0"/>
        <v>32.000000000050022</v>
      </c>
      <c r="D34" s="12">
        <v>8.8800609906636492</v>
      </c>
      <c r="E34" s="127">
        <v>0</v>
      </c>
      <c r="F34" s="12">
        <v>94.389430486035295</v>
      </c>
      <c r="G34" s="127">
        <v>0</v>
      </c>
      <c r="H34" s="127">
        <v>0</v>
      </c>
      <c r="I34" s="127">
        <v>0</v>
      </c>
      <c r="J34" s="127">
        <v>0</v>
      </c>
      <c r="K34" s="13">
        <f t="shared" si="1"/>
        <v>6.0899449891576856</v>
      </c>
      <c r="L34" s="13">
        <f t="shared" si="2"/>
        <v>0</v>
      </c>
      <c r="M34" s="13">
        <f t="shared" si="3"/>
        <v>146.74872788472496</v>
      </c>
      <c r="N34" s="13">
        <f t="shared" si="4"/>
        <v>0</v>
      </c>
      <c r="O34" s="10">
        <f t="shared" si="7"/>
        <v>0</v>
      </c>
      <c r="P34" s="13">
        <f t="shared" si="5"/>
        <v>0</v>
      </c>
      <c r="Q34" s="13">
        <f t="shared" si="6"/>
        <v>0</v>
      </c>
      <c r="R34" s="13">
        <f>K34*R5+R33</f>
        <v>627.62961921823489</v>
      </c>
      <c r="S34" s="10">
        <f t="shared" si="8"/>
        <v>65679.365417973022</v>
      </c>
      <c r="T34" s="13">
        <f>N34*T5+T33</f>
        <v>2503.1296296347377</v>
      </c>
      <c r="U34" s="10">
        <f t="shared" si="9"/>
        <v>5632.1851851901647</v>
      </c>
      <c r="V34" s="13">
        <f>P34*V5+V33</f>
        <v>5493.0740740789106</v>
      </c>
      <c r="W34" s="13">
        <f>Q34*W5+W33</f>
        <v>2810.5370370395276</v>
      </c>
      <c r="X34" s="13">
        <f>N34*X5+X33</f>
        <v>2503.1296296347377</v>
      </c>
      <c r="Y34" s="13">
        <f>Q34*Y5+Y33</f>
        <v>2810.5370370395276</v>
      </c>
      <c r="Z34" s="11">
        <f t="shared" si="10"/>
        <v>-65173.624687643678</v>
      </c>
    </row>
    <row r="35" spans="1:26" ht="12.75" customHeight="1" x14ac:dyDescent="0.2">
      <c r="A35" s="12" t="s">
        <v>135</v>
      </c>
      <c r="B35" s="12">
        <v>6200</v>
      </c>
      <c r="C35" s="12">
        <f t="shared" si="0"/>
        <v>50</v>
      </c>
      <c r="D35" s="12">
        <v>96.403821346841596</v>
      </c>
      <c r="E35" s="127">
        <v>7</v>
      </c>
      <c r="F35" s="12">
        <v>96.6513735093435</v>
      </c>
      <c r="G35" s="127">
        <v>0</v>
      </c>
      <c r="H35" s="127">
        <v>0</v>
      </c>
      <c r="I35" s="127">
        <v>0</v>
      </c>
      <c r="J35" s="127">
        <v>0</v>
      </c>
      <c r="K35" s="13">
        <f t="shared" si="1"/>
        <v>97.485076238430779</v>
      </c>
      <c r="L35" s="13">
        <f t="shared" si="2"/>
        <v>6.4814814814814818</v>
      </c>
      <c r="M35" s="13">
        <f t="shared" si="3"/>
        <v>176.88963332905442</v>
      </c>
      <c r="N35" s="13">
        <f t="shared" si="4"/>
        <v>0</v>
      </c>
      <c r="O35" s="10">
        <f t="shared" si="7"/>
        <v>0</v>
      </c>
      <c r="P35" s="13">
        <f t="shared" si="5"/>
        <v>0</v>
      </c>
      <c r="Q35" s="13">
        <f t="shared" si="6"/>
        <v>0</v>
      </c>
      <c r="R35" s="13">
        <f>K35*R5+R34</f>
        <v>725.11469545666569</v>
      </c>
      <c r="S35" s="10">
        <f t="shared" si="8"/>
        <v>65856.255051302083</v>
      </c>
      <c r="T35" s="13">
        <f>N35*T5+T34</f>
        <v>2503.1296296347377</v>
      </c>
      <c r="U35" s="10">
        <f t="shared" si="9"/>
        <v>5632.1851851901647</v>
      </c>
      <c r="V35" s="13">
        <f>P35*V5+V34</f>
        <v>5493.0740740789106</v>
      </c>
      <c r="W35" s="13">
        <f>Q35*W5+W34</f>
        <v>2810.5370370395276</v>
      </c>
      <c r="X35" s="13">
        <f>N35*X5+X34</f>
        <v>2503.1296296347377</v>
      </c>
      <c r="Y35" s="13">
        <f>Q35*Y5+Y34</f>
        <v>2810.5370370395276</v>
      </c>
      <c r="Z35" s="11">
        <f t="shared" si="10"/>
        <v>-65259.510726215784</v>
      </c>
    </row>
    <row r="36" spans="1:26" ht="12.75" customHeight="1" x14ac:dyDescent="0.2">
      <c r="A36" s="12" t="s">
        <v>136</v>
      </c>
      <c r="B36" s="12">
        <v>6250</v>
      </c>
      <c r="C36" s="12">
        <f t="shared" si="0"/>
        <v>50</v>
      </c>
      <c r="D36" s="12">
        <v>156.18006696050401</v>
      </c>
      <c r="E36" s="127">
        <v>7</v>
      </c>
      <c r="F36" s="12">
        <v>44.910365035646002</v>
      </c>
      <c r="G36" s="127">
        <v>0</v>
      </c>
      <c r="H36" s="127">
        <v>0</v>
      </c>
      <c r="I36" s="127">
        <v>0</v>
      </c>
      <c r="J36" s="127">
        <v>0</v>
      </c>
      <c r="K36" s="13">
        <f t="shared" si="1"/>
        <v>233.87397065494963</v>
      </c>
      <c r="L36" s="13">
        <f t="shared" si="2"/>
        <v>12.962962962962964</v>
      </c>
      <c r="M36" s="13">
        <f t="shared" si="3"/>
        <v>131.07568383795325</v>
      </c>
      <c r="N36" s="13">
        <f t="shared" si="4"/>
        <v>0</v>
      </c>
      <c r="O36" s="10">
        <f t="shared" si="7"/>
        <v>0</v>
      </c>
      <c r="P36" s="13">
        <f t="shared" si="5"/>
        <v>0</v>
      </c>
      <c r="Q36" s="13">
        <f t="shared" si="6"/>
        <v>0</v>
      </c>
      <c r="R36" s="13">
        <f>K36*R5+R35</f>
        <v>958.98866611161532</v>
      </c>
      <c r="S36" s="10">
        <f t="shared" si="8"/>
        <v>65987.330735140044</v>
      </c>
      <c r="T36" s="13">
        <f>N36*T5+T35</f>
        <v>2503.1296296347377</v>
      </c>
      <c r="U36" s="10">
        <f t="shared" si="9"/>
        <v>5632.1851851901647</v>
      </c>
      <c r="V36" s="13">
        <f>P36*V5+V35</f>
        <v>5493.0740740789106</v>
      </c>
      <c r="W36" s="13">
        <f>Q36*W5+W35</f>
        <v>2810.5370370395276</v>
      </c>
      <c r="X36" s="13">
        <f>N36*X5+X35</f>
        <v>2503.1296296347377</v>
      </c>
      <c r="Y36" s="13">
        <f>Q36*Y5+Y35</f>
        <v>2810.5370370395276</v>
      </c>
      <c r="Z36" s="11">
        <f t="shared" si="10"/>
        <v>-65169.675402361747</v>
      </c>
    </row>
    <row r="37" spans="1:26" ht="12.75" customHeight="1" x14ac:dyDescent="0.2">
      <c r="A37" s="12" t="s">
        <v>137</v>
      </c>
      <c r="B37" s="12">
        <v>6300</v>
      </c>
      <c r="C37" s="12">
        <f t="shared" si="0"/>
        <v>50</v>
      </c>
      <c r="D37" s="12">
        <v>106.562621921684</v>
      </c>
      <c r="E37" s="127">
        <v>7</v>
      </c>
      <c r="F37" s="12">
        <v>29.878886803374101</v>
      </c>
      <c r="G37" s="127">
        <v>0</v>
      </c>
      <c r="H37" s="127">
        <v>0</v>
      </c>
      <c r="I37" s="127">
        <v>0</v>
      </c>
      <c r="J37" s="127">
        <v>0</v>
      </c>
      <c r="K37" s="13">
        <f t="shared" si="1"/>
        <v>243.28026748350743</v>
      </c>
      <c r="L37" s="13">
        <f t="shared" si="2"/>
        <v>12.962962962962964</v>
      </c>
      <c r="M37" s="13">
        <f t="shared" si="3"/>
        <v>69.249307258351948</v>
      </c>
      <c r="N37" s="13">
        <f t="shared" si="4"/>
        <v>0</v>
      </c>
      <c r="O37" s="10">
        <f t="shared" si="7"/>
        <v>0</v>
      </c>
      <c r="P37" s="13">
        <f t="shared" si="5"/>
        <v>0</v>
      </c>
      <c r="Q37" s="13">
        <f t="shared" si="6"/>
        <v>0</v>
      </c>
      <c r="R37" s="13">
        <f>K37*R5+R36</f>
        <v>1202.2689335951227</v>
      </c>
      <c r="S37" s="10">
        <f t="shared" si="8"/>
        <v>66056.580042398389</v>
      </c>
      <c r="T37" s="13">
        <f>N37*T5+T36</f>
        <v>2503.1296296347377</v>
      </c>
      <c r="U37" s="10">
        <f t="shared" si="9"/>
        <v>5632.1851851901647</v>
      </c>
      <c r="V37" s="13">
        <f>P37*V5+V36</f>
        <v>5493.0740740789106</v>
      </c>
      <c r="W37" s="13">
        <f>Q37*W5+W36</f>
        <v>2810.5370370395276</v>
      </c>
      <c r="X37" s="13">
        <f>N37*X5+X36</f>
        <v>2503.1296296347377</v>
      </c>
      <c r="Y37" s="13">
        <f>Q37*Y5+Y36</f>
        <v>2810.5370370395276</v>
      </c>
      <c r="Z37" s="11">
        <f t="shared" si="10"/>
        <v>-65008.607405099552</v>
      </c>
    </row>
    <row r="38" spans="1:26" ht="12.75" customHeight="1" x14ac:dyDescent="0.2">
      <c r="A38" s="12" t="s">
        <v>138</v>
      </c>
      <c r="B38" s="12">
        <v>6350</v>
      </c>
      <c r="C38" s="12">
        <f t="shared" si="0"/>
        <v>50</v>
      </c>
      <c r="D38" s="12">
        <v>93.974011976892797</v>
      </c>
      <c r="E38" s="127">
        <v>7</v>
      </c>
      <c r="F38" s="12">
        <v>35.404724616618701</v>
      </c>
      <c r="G38" s="127">
        <v>0</v>
      </c>
      <c r="H38" s="127">
        <v>0</v>
      </c>
      <c r="I38" s="127">
        <v>0</v>
      </c>
      <c r="J38" s="127">
        <v>0</v>
      </c>
      <c r="K38" s="13">
        <f t="shared" si="1"/>
        <v>185.6820684246081</v>
      </c>
      <c r="L38" s="13">
        <f t="shared" si="2"/>
        <v>12.962962962962964</v>
      </c>
      <c r="M38" s="13">
        <f t="shared" si="3"/>
        <v>60.447788351845197</v>
      </c>
      <c r="N38" s="13">
        <f t="shared" si="4"/>
        <v>0</v>
      </c>
      <c r="O38" s="10">
        <f t="shared" si="7"/>
        <v>0</v>
      </c>
      <c r="P38" s="13">
        <f t="shared" si="5"/>
        <v>0</v>
      </c>
      <c r="Q38" s="13">
        <f t="shared" si="6"/>
        <v>0</v>
      </c>
      <c r="R38" s="13">
        <f>K38*R5+R37</f>
        <v>1387.9510020197308</v>
      </c>
      <c r="S38" s="10">
        <f t="shared" si="8"/>
        <v>66117.02783075023</v>
      </c>
      <c r="T38" s="13">
        <f>N38*T5+T37</f>
        <v>2503.1296296347377</v>
      </c>
      <c r="U38" s="10">
        <f t="shared" si="9"/>
        <v>5632.1851851901647</v>
      </c>
      <c r="V38" s="13">
        <f>P38*V5+V37</f>
        <v>5493.0740740789106</v>
      </c>
      <c r="W38" s="13">
        <f>Q38*W5+W37</f>
        <v>2810.5370370395276</v>
      </c>
      <c r="X38" s="13">
        <f>N38*X5+X37</f>
        <v>2503.1296296347377</v>
      </c>
      <c r="Y38" s="13">
        <f>Q38*Y5+Y37</f>
        <v>2810.5370370395276</v>
      </c>
      <c r="Z38" s="11">
        <f t="shared" si="10"/>
        <v>-64896.336087989752</v>
      </c>
    </row>
    <row r="39" spans="1:26" ht="12.75" customHeight="1" x14ac:dyDescent="0.2">
      <c r="A39" s="12" t="s">
        <v>139</v>
      </c>
      <c r="B39" s="12">
        <v>6390.99999999998</v>
      </c>
      <c r="C39" s="12">
        <f t="shared" si="0"/>
        <v>40.999999999979991</v>
      </c>
      <c r="D39" s="12">
        <v>213.748938894849</v>
      </c>
      <c r="E39" s="127">
        <v>20</v>
      </c>
      <c r="F39" s="12">
        <v>5.0440905588402501E-2</v>
      </c>
      <c r="G39" s="127">
        <v>0</v>
      </c>
      <c r="H39" s="127">
        <v>0</v>
      </c>
      <c r="I39" s="127">
        <v>0</v>
      </c>
      <c r="J39" s="127">
        <v>0</v>
      </c>
      <c r="K39" s="13">
        <f t="shared" si="1"/>
        <v>233.64149973583807</v>
      </c>
      <c r="L39" s="13">
        <f t="shared" si="2"/>
        <v>20.499999999989996</v>
      </c>
      <c r="M39" s="13">
        <f t="shared" si="3"/>
        <v>26.919662711292258</v>
      </c>
      <c r="N39" s="13">
        <f t="shared" si="4"/>
        <v>0</v>
      </c>
      <c r="O39" s="10">
        <f t="shared" si="7"/>
        <v>0</v>
      </c>
      <c r="P39" s="13">
        <f t="shared" si="5"/>
        <v>0</v>
      </c>
      <c r="Q39" s="13">
        <f t="shared" si="6"/>
        <v>0</v>
      </c>
      <c r="R39" s="13">
        <f>K39*R5+R38</f>
        <v>1621.5925017555689</v>
      </c>
      <c r="S39" s="10">
        <f t="shared" si="8"/>
        <v>66143.947493461528</v>
      </c>
      <c r="T39" s="13">
        <f>N39*T5+T38</f>
        <v>2503.1296296347377</v>
      </c>
      <c r="U39" s="10">
        <f t="shared" si="9"/>
        <v>5632.1851851901647</v>
      </c>
      <c r="V39" s="13">
        <f>P39*V5+V38</f>
        <v>5493.0740740789106</v>
      </c>
      <c r="W39" s="13">
        <f>Q39*W5+W38</f>
        <v>2810.5370370395276</v>
      </c>
      <c r="X39" s="13">
        <f>N39*X5+X38</f>
        <v>2503.1296296347377</v>
      </c>
      <c r="Y39" s="13">
        <f>Q39*Y5+Y38</f>
        <v>2810.5370370395276</v>
      </c>
      <c r="Z39" s="11">
        <f t="shared" si="10"/>
        <v>-64710.114250965198</v>
      </c>
    </row>
    <row r="40" spans="1:26" ht="12.75" customHeight="1" x14ac:dyDescent="0.2">
      <c r="A40" s="12" t="s">
        <v>140</v>
      </c>
      <c r="B40" s="12">
        <v>6400</v>
      </c>
      <c r="C40" s="12">
        <f t="shared" si="0"/>
        <v>9.0000000000200089</v>
      </c>
      <c r="D40" s="12">
        <v>221.11618334130799</v>
      </c>
      <c r="E40" s="127">
        <v>20</v>
      </c>
      <c r="F40" s="12">
        <v>1.44118279313261E-2</v>
      </c>
      <c r="G40" s="127">
        <v>0</v>
      </c>
      <c r="H40" s="127">
        <v>0</v>
      </c>
      <c r="I40" s="127">
        <v>0</v>
      </c>
      <c r="J40" s="127">
        <v>0</v>
      </c>
      <c r="K40" s="13">
        <f t="shared" si="1"/>
        <v>72.477520372853959</v>
      </c>
      <c r="L40" s="13">
        <f t="shared" si="2"/>
        <v>6.666666666681488</v>
      </c>
      <c r="M40" s="13">
        <f t="shared" si="3"/>
        <v>1.0808788919978798E-2</v>
      </c>
      <c r="N40" s="13">
        <f t="shared" si="4"/>
        <v>0</v>
      </c>
      <c r="O40" s="10">
        <f t="shared" si="7"/>
        <v>0</v>
      </c>
      <c r="P40" s="13">
        <f t="shared" si="5"/>
        <v>0</v>
      </c>
      <c r="Q40" s="13">
        <f t="shared" si="6"/>
        <v>0</v>
      </c>
      <c r="R40" s="13">
        <f>K40*R5+R39</f>
        <v>1694.0700221284228</v>
      </c>
      <c r="S40" s="10">
        <f t="shared" si="8"/>
        <v>66143.958302250452</v>
      </c>
      <c r="T40" s="13">
        <f>N40*T5+T39</f>
        <v>2503.1296296347377</v>
      </c>
      <c r="U40" s="10">
        <f t="shared" si="9"/>
        <v>5632.1851851901647</v>
      </c>
      <c r="V40" s="13">
        <f>P40*V5+V39</f>
        <v>5493.0740740789106</v>
      </c>
      <c r="W40" s="13">
        <f>Q40*W5+W39</f>
        <v>2810.5370370395276</v>
      </c>
      <c r="X40" s="13">
        <f>N40*X5+X39</f>
        <v>2503.1296296347377</v>
      </c>
      <c r="Y40" s="13">
        <f>Q40*Y5+Y39</f>
        <v>2810.5370370395276</v>
      </c>
      <c r="Z40" s="11">
        <f t="shared" si="10"/>
        <v>-64644.314206047944</v>
      </c>
    </row>
    <row r="41" spans="1:26" ht="12.75" customHeight="1" x14ac:dyDescent="0.2">
      <c r="A41" s="12" t="s">
        <v>141</v>
      </c>
      <c r="B41" s="12">
        <v>6450</v>
      </c>
      <c r="C41" s="12">
        <f t="shared" si="0"/>
        <v>50</v>
      </c>
      <c r="D41" s="12">
        <v>189.75964873957901</v>
      </c>
      <c r="E41" s="127">
        <v>7</v>
      </c>
      <c r="F41" s="12">
        <v>15.221076308900599</v>
      </c>
      <c r="G41" s="127">
        <v>0</v>
      </c>
      <c r="H41" s="127">
        <v>0</v>
      </c>
      <c r="I41" s="127">
        <v>0</v>
      </c>
      <c r="J41" s="127">
        <v>0</v>
      </c>
      <c r="K41" s="13">
        <f t="shared" si="1"/>
        <v>380.44058526008052</v>
      </c>
      <c r="L41" s="13">
        <f t="shared" si="2"/>
        <v>25</v>
      </c>
      <c r="M41" s="13">
        <f t="shared" si="3"/>
        <v>14.106933460029561</v>
      </c>
      <c r="N41" s="13">
        <f t="shared" si="4"/>
        <v>0</v>
      </c>
      <c r="O41" s="10">
        <f t="shared" si="7"/>
        <v>0</v>
      </c>
      <c r="P41" s="13">
        <f t="shared" si="5"/>
        <v>0</v>
      </c>
      <c r="Q41" s="13">
        <f t="shared" si="6"/>
        <v>0</v>
      </c>
      <c r="R41" s="13">
        <f>K41*R5+R40</f>
        <v>2074.5106073885036</v>
      </c>
      <c r="S41" s="10">
        <f t="shared" si="8"/>
        <v>66158.065235710485</v>
      </c>
      <c r="T41" s="13">
        <f>N41*T5+T40</f>
        <v>2503.1296296347377</v>
      </c>
      <c r="U41" s="10">
        <f t="shared" si="9"/>
        <v>5632.1851851901647</v>
      </c>
      <c r="V41" s="13">
        <f>P41*V5+V40</f>
        <v>5493.0740740789106</v>
      </c>
      <c r="W41" s="13">
        <f>Q41*W5+W40</f>
        <v>2810.5370370395276</v>
      </c>
      <c r="X41" s="13">
        <f>N41*X5+X40</f>
        <v>2503.1296296347377</v>
      </c>
      <c r="Y41" s="13">
        <f>Q41*Y5+Y40</f>
        <v>2810.5370370395276</v>
      </c>
      <c r="Z41" s="11">
        <f t="shared" si="10"/>
        <v>-64302.980554247893</v>
      </c>
    </row>
    <row r="42" spans="1:26" ht="12.75" customHeight="1" x14ac:dyDescent="0.2">
      <c r="A42" s="12" t="s">
        <v>142</v>
      </c>
      <c r="B42" s="12">
        <v>6500</v>
      </c>
      <c r="C42" s="12">
        <f t="shared" si="0"/>
        <v>50</v>
      </c>
      <c r="D42" s="12">
        <v>168.31389474776901</v>
      </c>
      <c r="E42" s="127">
        <v>7</v>
      </c>
      <c r="F42" s="12">
        <v>7.8288420768749303</v>
      </c>
      <c r="G42" s="127">
        <v>0</v>
      </c>
      <c r="H42" s="127">
        <v>0</v>
      </c>
      <c r="I42" s="127">
        <v>0</v>
      </c>
      <c r="J42" s="127">
        <v>0</v>
      </c>
      <c r="K42" s="13">
        <f t="shared" si="1"/>
        <v>331.54957730310008</v>
      </c>
      <c r="L42" s="13">
        <f t="shared" si="2"/>
        <v>12.962962962962964</v>
      </c>
      <c r="M42" s="13">
        <f t="shared" si="3"/>
        <v>21.342517023866233</v>
      </c>
      <c r="N42" s="13">
        <f t="shared" si="4"/>
        <v>0</v>
      </c>
      <c r="O42" s="10">
        <f t="shared" si="7"/>
        <v>0</v>
      </c>
      <c r="P42" s="13">
        <f t="shared" si="5"/>
        <v>0</v>
      </c>
      <c r="Q42" s="13">
        <f t="shared" si="6"/>
        <v>0</v>
      </c>
      <c r="R42" s="13">
        <f>K42*R5+R41</f>
        <v>2406.0601846916038</v>
      </c>
      <c r="S42" s="10">
        <f t="shared" si="8"/>
        <v>66179.407752734347</v>
      </c>
      <c r="T42" s="13">
        <f>N42*T5+T41</f>
        <v>2503.1296296347377</v>
      </c>
      <c r="U42" s="10">
        <f t="shared" si="9"/>
        <v>5632.1851851901647</v>
      </c>
      <c r="V42" s="13">
        <f>P42*V5+V41</f>
        <v>5493.0740740789106</v>
      </c>
      <c r="W42" s="13">
        <f>Q42*W5+W41</f>
        <v>2810.5370370395276</v>
      </c>
      <c r="X42" s="13">
        <f>N42*X5+X41</f>
        <v>2503.1296296347377</v>
      </c>
      <c r="Y42" s="13">
        <f>Q42*Y5+Y41</f>
        <v>2810.5370370395276</v>
      </c>
      <c r="Z42" s="11">
        <f t="shared" si="10"/>
        <v>-64005.73645693162</v>
      </c>
    </row>
    <row r="43" spans="1:26" ht="12.75" customHeight="1" x14ac:dyDescent="0.2">
      <c r="A43" s="12" t="s">
        <v>143</v>
      </c>
      <c r="B43" s="12">
        <v>6525.00000000005</v>
      </c>
      <c r="C43" s="12">
        <f t="shared" si="0"/>
        <v>25.000000000050022</v>
      </c>
      <c r="D43" s="12">
        <v>163.31723773776</v>
      </c>
      <c r="E43" s="127">
        <v>7</v>
      </c>
      <c r="F43" s="12">
        <v>6.8004604800080398E-3</v>
      </c>
      <c r="G43" s="127">
        <v>0</v>
      </c>
      <c r="H43" s="127">
        <v>0</v>
      </c>
      <c r="I43" s="127">
        <v>0</v>
      </c>
      <c r="J43" s="127">
        <v>0</v>
      </c>
      <c r="K43" s="13">
        <f t="shared" si="1"/>
        <v>153.53293170657065</v>
      </c>
      <c r="L43" s="13">
        <f t="shared" si="2"/>
        <v>6.4814814814944501</v>
      </c>
      <c r="M43" s="13">
        <f t="shared" si="3"/>
        <v>3.6276122858197302</v>
      </c>
      <c r="N43" s="13">
        <f t="shared" si="4"/>
        <v>0</v>
      </c>
      <c r="O43" s="10">
        <f t="shared" si="7"/>
        <v>0</v>
      </c>
      <c r="P43" s="13">
        <f t="shared" si="5"/>
        <v>0</v>
      </c>
      <c r="Q43" s="13">
        <f t="shared" si="6"/>
        <v>0</v>
      </c>
      <c r="R43" s="13">
        <f>K43*R5+R42</f>
        <v>2559.5931163981745</v>
      </c>
      <c r="S43" s="10">
        <f t="shared" si="8"/>
        <v>66183.035365020172</v>
      </c>
      <c r="T43" s="13">
        <f>N43*T5+T42</f>
        <v>2503.1296296347377</v>
      </c>
      <c r="U43" s="10">
        <f t="shared" si="9"/>
        <v>5632.1851851901647</v>
      </c>
      <c r="V43" s="13">
        <f>P43*V5+V42</f>
        <v>5493.0740740789106</v>
      </c>
      <c r="W43" s="13">
        <f>Q43*W5+W42</f>
        <v>2810.5370370395276</v>
      </c>
      <c r="X43" s="13">
        <f>N43*X5+X42</f>
        <v>2503.1296296347377</v>
      </c>
      <c r="Y43" s="13">
        <f>Q43*Y5+Y42</f>
        <v>2810.5370370395276</v>
      </c>
      <c r="Z43" s="11">
        <f t="shared" si="10"/>
        <v>-63862.312618992364</v>
      </c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6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6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6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6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A601" s="17" t="s">
        <v>36</v>
      </c>
      <c r="AB601" s="18"/>
      <c r="AC601" s="19"/>
    </row>
    <row r="602" spans="1:29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A602" s="17" t="s">
        <v>37</v>
      </c>
      <c r="AB602" s="20" t="s">
        <v>38</v>
      </c>
      <c r="AC602" s="20"/>
    </row>
    <row r="603" spans="1:29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A603" s="21" t="s">
        <v>39</v>
      </c>
      <c r="AB603" s="22" t="s">
        <v>40</v>
      </c>
      <c r="AC603" s="22"/>
    </row>
    <row r="604" spans="1:29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21" t="s">
        <v>41</v>
      </c>
      <c r="AB604" s="22" t="s">
        <v>42</v>
      </c>
      <c r="AC604" s="22"/>
    </row>
    <row r="605" spans="1:29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21" t="s">
        <v>43</v>
      </c>
      <c r="AB605" s="22" t="s">
        <v>44</v>
      </c>
      <c r="AC605" s="22" t="s">
        <v>45</v>
      </c>
    </row>
    <row r="606" spans="1:29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46</v>
      </c>
      <c r="AB606" s="22" t="s">
        <v>44</v>
      </c>
      <c r="AC606" s="22" t="s">
        <v>47</v>
      </c>
    </row>
    <row r="607" spans="1:29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3" t="s">
        <v>48</v>
      </c>
      <c r="AB607" s="24" t="s">
        <v>49</v>
      </c>
      <c r="AC607" s="24" t="s">
        <v>50</v>
      </c>
    </row>
    <row r="608" spans="1:29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3" t="s">
        <v>51</v>
      </c>
      <c r="AB608" s="24" t="s">
        <v>52</v>
      </c>
      <c r="AC608" s="24" t="s">
        <v>53</v>
      </c>
    </row>
    <row r="609" spans="1:29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3" t="s">
        <v>54</v>
      </c>
      <c r="AB609" s="24" t="s">
        <v>55</v>
      </c>
      <c r="AC609" s="24" t="s">
        <v>56</v>
      </c>
    </row>
    <row r="610" spans="1:29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54</v>
      </c>
      <c r="AB610" s="24" t="s">
        <v>57</v>
      </c>
      <c r="AC610" s="24" t="s">
        <v>58</v>
      </c>
    </row>
    <row r="611" spans="1:29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54</v>
      </c>
      <c r="AB611" s="24" t="s">
        <v>59</v>
      </c>
      <c r="AC611" s="24" t="s">
        <v>60</v>
      </c>
    </row>
    <row r="612" spans="1:29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5" t="s">
        <v>54</v>
      </c>
      <c r="AB612" s="26" t="s">
        <v>61</v>
      </c>
      <c r="AC612" s="26" t="s">
        <v>62</v>
      </c>
    </row>
    <row r="613" spans="1:29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9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9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9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</row>
    <row r="1920" spans="1:23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</row>
    <row r="1921" spans="1:10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  <row r="4092" spans="1:10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  <c r="J4092" s="12"/>
    </row>
    <row r="4093" spans="1:10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  <c r="J4093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83" t="s">
        <v>92</v>
      </c>
      <c r="E1" s="184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85" t="s">
        <v>10</v>
      </c>
      <c r="C17" s="185"/>
      <c r="D17" s="186">
        <f>D16+E16</f>
        <v>0</v>
      </c>
      <c r="E17" s="187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Marley NB Stage 1</vt:lpstr>
      <vt:lpstr>Marley NB Stage 2</vt:lpstr>
      <vt:lpstr>QuantityReportTempXML - OLD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2020-04-27T21:42:23Z</dcterms:modified>
</cp:coreProperties>
</file>