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80" yWindow="0" windowWidth="18135" windowHeight="11445" tabRatio="37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U16" i="1" l="1"/>
  <c r="C16" i="1"/>
  <c r="H11" i="1"/>
  <c r="H14" i="1"/>
  <c r="H13" i="1" s="1"/>
  <c r="I14" i="1"/>
  <c r="J14" i="1"/>
  <c r="K14" i="1"/>
  <c r="R16" i="1"/>
  <c r="M14" i="1" s="1"/>
  <c r="S16" i="1"/>
  <c r="R17" i="1"/>
  <c r="R18" i="1"/>
  <c r="R19" i="1"/>
  <c r="L20" i="1"/>
  <c r="H26" i="1"/>
  <c r="M26" i="1"/>
  <c r="N26" i="1"/>
  <c r="M27" i="1" s="1"/>
  <c r="O26" i="1"/>
  <c r="P26" i="1"/>
  <c r="R21" i="1" s="1"/>
  <c r="T18" i="1" s="1"/>
  <c r="H29" i="1"/>
  <c r="C14" i="1"/>
  <c r="C11" i="1"/>
  <c r="F24" i="1"/>
  <c r="F23" i="1"/>
  <c r="F22" i="1"/>
  <c r="F21" i="1"/>
  <c r="E21" i="1" s="1"/>
  <c r="E16" i="1"/>
  <c r="D18" i="1" s="1"/>
  <c r="C15" i="1"/>
  <c r="C12" i="1"/>
  <c r="C64" i="1"/>
  <c r="U64" i="1"/>
  <c r="H77" i="1"/>
  <c r="H59" i="1"/>
  <c r="H74" i="1"/>
  <c r="R69" i="1"/>
  <c r="M62" i="1"/>
  <c r="E64" i="1"/>
  <c r="R67" i="1"/>
  <c r="R66" i="1"/>
  <c r="R65" i="1"/>
  <c r="R64" i="1"/>
  <c r="P74" i="1"/>
  <c r="O74" i="1"/>
  <c r="N74" i="1"/>
  <c r="M74" i="1"/>
  <c r="F72" i="1"/>
  <c r="F71" i="1"/>
  <c r="F70" i="1"/>
  <c r="F69" i="1"/>
  <c r="I62" i="1"/>
  <c r="J62" i="1"/>
  <c r="K62" i="1"/>
  <c r="H62" i="1"/>
  <c r="C63" i="1"/>
  <c r="C62" i="1"/>
  <c r="C60" i="1"/>
  <c r="C59" i="1"/>
  <c r="K12" i="1" l="1"/>
  <c r="R12" i="1"/>
  <c r="K28" i="1"/>
  <c r="AB70" i="1" l="1"/>
  <c r="AB69" i="1"/>
  <c r="AH70" i="1"/>
  <c r="AF70" i="1"/>
  <c r="AG70" i="1"/>
  <c r="AG71" i="1" s="1"/>
  <c r="AG65" i="1"/>
  <c r="AG66" i="1"/>
  <c r="AG64" i="1"/>
  <c r="S64" i="1"/>
  <c r="M75" i="1"/>
  <c r="L68" i="1"/>
  <c r="H61" i="1"/>
  <c r="E69" i="1" l="1"/>
  <c r="D66" i="1" s="1"/>
  <c r="K60" i="1"/>
  <c r="T66" i="1"/>
  <c r="K76" i="1"/>
  <c r="R60" i="1" l="1"/>
  <c r="AH65" i="1"/>
  <c r="AH71" i="1"/>
  <c r="AF71" i="1"/>
  <c r="AH60" i="1" l="1"/>
  <c r="AH64" i="1"/>
  <c r="AH76" i="1"/>
</calcChain>
</file>

<file path=xl/sharedStrings.xml><?xml version="1.0" encoding="utf-8"?>
<sst xmlns="http://schemas.openxmlformats.org/spreadsheetml/2006/main" count="80" uniqueCount="28">
  <si>
    <t>TOTAL ENTERING VOLUME</t>
  </si>
  <si>
    <t>PED:</t>
  </si>
  <si>
    <t>BIKE:</t>
  </si>
  <si>
    <t>$</t>
  </si>
  <si>
    <t>M</t>
  </si>
  <si>
    <t>#</t>
  </si>
  <si>
    <t>!</t>
  </si>
  <si>
    <t>&lt;</t>
  </si>
  <si>
    <t>&gt;</t>
  </si>
  <si>
    <t>N</t>
  </si>
  <si>
    <t>O</t>
  </si>
  <si>
    <t>North</t>
  </si>
  <si>
    <t>"</t>
  </si>
  <si>
    <t>=</t>
  </si>
  <si>
    <t>?</t>
  </si>
  <si>
    <t>L</t>
  </si>
  <si>
    <t>:</t>
  </si>
  <si>
    <t>;</t>
  </si>
  <si>
    <t>NB On</t>
  </si>
  <si>
    <t>PM Peak Hour Summary - Difference between 2013 and 2011 counts</t>
  </si>
  <si>
    <t>Wis 96</t>
  </si>
  <si>
    <t>Count</t>
  </si>
  <si>
    <t>Forecast</t>
  </si>
  <si>
    <t>PM Forecasts</t>
  </si>
  <si>
    <t>PM PEAK HOUR 1</t>
  </si>
  <si>
    <t>PM PEAK HOUR 2</t>
  </si>
  <si>
    <t>AM Peak Hour Summary - Difference between 2013 and 2011 counts</t>
  </si>
  <si>
    <t>AM PEAK HOUR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</si>
</sst>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\,\ mmmm\ dd\,\ yyyy"/>
    <numFmt numFmtId="165" formatCode="0.0"/>
    <numFmt numFmtId="166" formatCode="0_);[Red]\(0\)"/>
    <numFmt numFmtId="167" formatCode="0.00_);[Red]\(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Calibri"/>
      <family val="2"/>
    </font>
    <font>
      <sz val="11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name val="Calibri"/>
      <family val="2"/>
    </font>
    <font>
      <sz val="16"/>
      <name val="Wingdings 3"/>
      <family val="1"/>
      <charset val="2"/>
    </font>
    <font>
      <i/>
      <sz val="14"/>
      <name val="Calibri"/>
      <family val="2"/>
    </font>
    <font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indexed="10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" fontId="4" fillId="0" borderId="7" xfId="0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8" xfId="0" applyBorder="1"/>
    <xf numFmtId="0" fontId="9" fillId="0" borderId="0" xfId="0" applyFont="1"/>
    <xf numFmtId="0" fontId="10" fillId="0" borderId="0" xfId="0" applyFont="1"/>
    <xf numFmtId="0" fontId="10" fillId="0" borderId="8" xfId="0" applyFont="1" applyBorder="1"/>
    <xf numFmtId="165" fontId="10" fillId="0" borderId="0" xfId="0" applyNumberFormat="1" applyFont="1"/>
    <xf numFmtId="166" fontId="11" fillId="0" borderId="0" xfId="0" applyNumberFormat="1" applyFont="1" applyAlignment="1">
      <alignment horizontal="center" vertical="center"/>
    </xf>
    <xf numFmtId="1" fontId="12" fillId="0" borderId="20" xfId="0" applyNumberFormat="1" applyFont="1" applyBorder="1"/>
    <xf numFmtId="1" fontId="11" fillId="0" borderId="20" xfId="0" applyNumberFormat="1" applyFont="1" applyBorder="1"/>
    <xf numFmtId="0" fontId="10" fillId="0" borderId="20" xfId="0" applyFont="1" applyBorder="1"/>
    <xf numFmtId="0" fontId="10" fillId="0" borderId="10" xfId="0" applyFont="1" applyBorder="1"/>
    <xf numFmtId="0" fontId="10" fillId="0" borderId="11" xfId="0" applyFont="1" applyBorder="1"/>
    <xf numFmtId="167" fontId="11" fillId="0" borderId="0" xfId="0" applyNumberFormat="1" applyFont="1" applyAlignment="1">
      <alignment horizontal="center" vertical="center"/>
    </xf>
    <xf numFmtId="0" fontId="11" fillId="0" borderId="0" xfId="1" applyNumberFormat="1" applyFont="1"/>
    <xf numFmtId="0" fontId="10" fillId="0" borderId="0" xfId="0" applyNumberFormat="1" applyFont="1"/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3" fillId="0" borderId="0" xfId="0" applyFont="1"/>
    <xf numFmtId="0" fontId="10" fillId="0" borderId="7" xfId="0" applyFont="1" applyBorder="1"/>
    <xf numFmtId="0" fontId="0" fillId="0" borderId="20" xfId="0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180"/>
    </xf>
    <xf numFmtId="0" fontId="4" fillId="3" borderId="0" xfId="0" applyFont="1" applyFill="1" applyBorder="1" applyAlignment="1">
      <alignment horizontal="center" vertical="center" textRotation="180"/>
    </xf>
    <xf numFmtId="0" fontId="4" fillId="3" borderId="10" xfId="0" applyFont="1" applyFill="1" applyBorder="1" applyAlignment="1">
      <alignment horizontal="center" vertical="center" textRotation="180"/>
    </xf>
    <xf numFmtId="0" fontId="5" fillId="2" borderId="5" xfId="0" applyFont="1" applyFill="1" applyBorder="1" applyAlignment="1">
      <alignment horizontal="center" vertical="center" textRotation="180" wrapText="1"/>
    </xf>
    <xf numFmtId="0" fontId="5" fillId="2" borderId="0" xfId="0" applyFont="1" applyFill="1" applyBorder="1" applyAlignment="1">
      <alignment horizontal="center" vertical="center" textRotation="180" wrapText="1"/>
    </xf>
    <xf numFmtId="0" fontId="5" fillId="2" borderId="10" xfId="0" applyFont="1" applyFill="1" applyBorder="1" applyAlignment="1">
      <alignment horizontal="center" vertical="center" textRotation="180" wrapText="1"/>
    </xf>
    <xf numFmtId="3" fontId="5" fillId="4" borderId="0" xfId="0" applyNumberFormat="1" applyFont="1" applyFill="1" applyBorder="1" applyAlignment="1">
      <alignment horizontal="center" vertical="center" textRotation="90"/>
    </xf>
    <xf numFmtId="3" fontId="5" fillId="4" borderId="0" xfId="0" applyNumberFormat="1" applyFont="1" applyFill="1" applyBorder="1" applyAlignment="1">
      <alignment horizontal="center" vertical="center" textRotation="180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2"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shadewald\AppData\Local\Microsoft\Windows\Temporary%20Internet%20Files\Content.Outlook\GJDIU96E\44USH41NBRAMPS@STH96(WisconsinAv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shadewald\AppData\Local\Microsoft\Windows\Temporary%20Internet%20Files\Content.Outlook\GJDIU96E\44USH41NBRAMPS@STH96(WisconsinAv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shadewald\AppData\Local\Microsoft\Windows\Temporary%20Internet%20Files\Content.Outlook\GJDIU96E\NBRamps_USH41@STH96_(Wisconsin%20Ave)_201301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Tab"/>
      <sheetName val="Base Information"/>
      <sheetName val="Peak Hour Graphical Summary"/>
      <sheetName val="Peak Hour Volume Summary"/>
      <sheetName val="Hourly Volume Summary"/>
      <sheetName val="15-Min All Vehicle"/>
      <sheetName val="15-Min Automobiles"/>
      <sheetName val="15-Min SU-Truck"/>
      <sheetName val="15-Min Semi-Truck"/>
      <sheetName val="15-Min Heavy Vehicle"/>
      <sheetName val="15-Min Hvy Veh Percentages"/>
      <sheetName val="Ped &amp; Bicycle"/>
      <sheetName val="UTDF"/>
      <sheetName val="Daily &amp; Seasonally Adj 15 min"/>
      <sheetName val="Daily &amp; Seasonal Factors"/>
      <sheetName val="Expansion Factors"/>
      <sheetName val="Calculations"/>
    </sheetNames>
    <sheetDataSet>
      <sheetData sheetId="0"/>
      <sheetData sheetId="1"/>
      <sheetData sheetId="2">
        <row r="12">
          <cell r="C12" t="str">
            <v>7:30-8:30am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6">
          <cell r="R16">
            <v>100</v>
          </cell>
        </row>
        <row r="17">
          <cell r="R17">
            <v>605</v>
          </cell>
        </row>
        <row r="18">
          <cell r="R18">
            <v>0</v>
          </cell>
        </row>
        <row r="19">
          <cell r="R19">
            <v>0</v>
          </cell>
        </row>
        <row r="21">
          <cell r="F21">
            <v>0</v>
          </cell>
        </row>
        <row r="22">
          <cell r="F22">
            <v>123</v>
          </cell>
        </row>
        <row r="23">
          <cell r="F23">
            <v>617</v>
          </cell>
        </row>
        <row r="24">
          <cell r="F24">
            <v>0</v>
          </cell>
        </row>
        <row r="26">
          <cell r="M26">
            <v>0</v>
          </cell>
          <cell r="N26">
            <v>180</v>
          </cell>
          <cell r="O26">
            <v>0</v>
          </cell>
          <cell r="P26">
            <v>415</v>
          </cell>
        </row>
        <row r="60">
          <cell r="C60" t="str">
            <v>4:45-5:45pm</v>
          </cell>
        </row>
        <row r="61">
          <cell r="C61">
            <v>40878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4">
          <cell r="R64">
            <v>129</v>
          </cell>
        </row>
        <row r="65">
          <cell r="R65">
            <v>2034</v>
          </cell>
        </row>
        <row r="66">
          <cell r="R66">
            <v>0</v>
          </cell>
        </row>
        <row r="67">
          <cell r="R67">
            <v>0</v>
          </cell>
        </row>
        <row r="69">
          <cell r="F69">
            <v>0</v>
          </cell>
        </row>
        <row r="70">
          <cell r="F70">
            <v>393</v>
          </cell>
        </row>
        <row r="71">
          <cell r="F71">
            <v>1342</v>
          </cell>
        </row>
        <row r="72">
          <cell r="F72">
            <v>0</v>
          </cell>
        </row>
        <row r="74">
          <cell r="M74">
            <v>0</v>
          </cell>
          <cell r="N74">
            <v>523</v>
          </cell>
          <cell r="O74">
            <v>0</v>
          </cell>
          <cell r="P74">
            <v>519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Tab"/>
      <sheetName val="Base Information"/>
      <sheetName val="Peak Hour Graphical Summary"/>
      <sheetName val="Peak Hour Volume Summary"/>
      <sheetName val="Hourly Volume Summary"/>
      <sheetName val="15-Min All Vehicle"/>
      <sheetName val="15-Min Automobiles"/>
      <sheetName val="15-Min SU-Truck"/>
      <sheetName val="15-Min Semi-Truck"/>
      <sheetName val="15-Min Heavy Vehicle"/>
      <sheetName val="15-Min Hvy Veh Percentages"/>
      <sheetName val="Ped &amp; Bicycle"/>
      <sheetName val="UTDF"/>
      <sheetName val="Daily &amp; Seasonally Adj 15 min"/>
      <sheetName val="Daily &amp; Seasonal Factors"/>
      <sheetName val="Expansion Factors"/>
      <sheetName val="Calculations"/>
    </sheetNames>
    <sheetDataSet>
      <sheetData sheetId="0"/>
      <sheetData sheetId="1"/>
      <sheetData sheetId="2">
        <row r="12">
          <cell r="C12" t="str">
            <v>7:15-8:15am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6">
          <cell r="C16" t="str">
            <v>STH 96 (Wisconsin Ave)</v>
          </cell>
          <cell r="R16">
            <v>53</v>
          </cell>
          <cell r="U16" t="str">
            <v>STH 96 (Wisconsin Ave)</v>
          </cell>
        </row>
        <row r="17">
          <cell r="R17">
            <v>540</v>
          </cell>
        </row>
        <row r="18">
          <cell r="R18">
            <v>0</v>
          </cell>
        </row>
        <row r="19">
          <cell r="R19">
            <v>0</v>
          </cell>
        </row>
        <row r="21">
          <cell r="F21">
            <v>0</v>
          </cell>
        </row>
        <row r="22">
          <cell r="F22">
            <v>89</v>
          </cell>
        </row>
        <row r="23">
          <cell r="F23">
            <v>542</v>
          </cell>
        </row>
        <row r="24">
          <cell r="F24">
            <v>0</v>
          </cell>
        </row>
        <row r="26">
          <cell r="M26">
            <v>0</v>
          </cell>
          <cell r="N26">
            <v>200</v>
          </cell>
          <cell r="O26">
            <v>0</v>
          </cell>
          <cell r="P26">
            <v>390</v>
          </cell>
        </row>
        <row r="59">
          <cell r="H59" t="str">
            <v>NB USH 41 On Ramp</v>
          </cell>
        </row>
        <row r="60">
          <cell r="C60" t="str">
            <v>3:15-4:15pm</v>
          </cell>
        </row>
        <row r="61">
          <cell r="C61">
            <v>41290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4">
          <cell r="C64" t="str">
            <v>STH 96 (Wisconsin Ave)</v>
          </cell>
          <cell r="R64">
            <v>233</v>
          </cell>
          <cell r="U64" t="str">
            <v>STH 96 (Wisconsin Ave)</v>
          </cell>
        </row>
        <row r="65">
          <cell r="R65">
            <v>1149</v>
          </cell>
        </row>
        <row r="66">
          <cell r="R66">
            <v>0</v>
          </cell>
        </row>
        <row r="67">
          <cell r="R67">
            <v>0</v>
          </cell>
        </row>
        <row r="69">
          <cell r="F69">
            <v>0</v>
          </cell>
        </row>
        <row r="70">
          <cell r="F70">
            <v>353</v>
          </cell>
        </row>
        <row r="71">
          <cell r="F71">
            <v>840</v>
          </cell>
        </row>
        <row r="72">
          <cell r="F72">
            <v>0</v>
          </cell>
        </row>
        <row r="74">
          <cell r="M74">
            <v>0</v>
          </cell>
          <cell r="N74">
            <v>232</v>
          </cell>
          <cell r="O74">
            <v>0</v>
          </cell>
          <cell r="P74">
            <v>331</v>
          </cell>
        </row>
        <row r="77">
          <cell r="H77" t="str">
            <v>NB USH 41 Off Ramp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J79"/>
  <sheetViews>
    <sheetView tabSelected="1" topLeftCell="A9" zoomScale="55" zoomScaleNormal="55" workbookViewId="0">
      <selection activeCell="B9" sqref="B9:U77"/>
    </sheetView>
  </sheetViews>
  <sheetFormatPr defaultRowHeight="15" x14ac:dyDescent="0.25"/>
  <cols>
    <col min="28" max="28" width="11" customWidth="1"/>
  </cols>
  <sheetData>
    <row r="9" spans="2:26" ht="27" thickBot="1" x14ac:dyDescent="0.3">
      <c r="B9" s="1" t="s">
        <v>26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26" ht="21" x14ac:dyDescent="0.25">
      <c r="B10" s="3"/>
      <c r="C10" s="65" t="s">
        <v>27</v>
      </c>
      <c r="D10" s="66"/>
      <c r="E10" s="66"/>
      <c r="F10" s="6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2:26" ht="21" x14ac:dyDescent="0.25">
      <c r="B11" s="5"/>
      <c r="C11" s="74" t="str">
        <f>'[2]Peak Hour Graphical Summary'!$C$12:$F$12</f>
        <v>7:30-8:30am</v>
      </c>
      <c r="D11" s="75"/>
      <c r="E11" s="75"/>
      <c r="F11" s="76"/>
      <c r="G11" s="58"/>
      <c r="H11" s="68" t="str">
        <f>'[3]Peak Hour Graphical Summary'!$H$59:$P$59</f>
        <v>NB USH 41 On Ramp</v>
      </c>
      <c r="I11" s="69"/>
      <c r="J11" s="69"/>
      <c r="K11" s="69"/>
      <c r="L11" s="69"/>
      <c r="M11" s="69"/>
      <c r="N11" s="69"/>
      <c r="O11" s="69"/>
      <c r="P11" s="70"/>
      <c r="Q11" s="58"/>
      <c r="R11" s="71" t="s">
        <v>0</v>
      </c>
      <c r="S11" s="72"/>
      <c r="T11" s="72"/>
      <c r="U11" s="73"/>
    </row>
    <row r="12" spans="2:26" ht="21" x14ac:dyDescent="0.25">
      <c r="B12" s="5"/>
      <c r="C12" s="81">
        <f>'[2]Peak Hour Graphical Summary'!$C$61:$F$61</f>
        <v>40878</v>
      </c>
      <c r="D12" s="82"/>
      <c r="E12" s="82"/>
      <c r="F12" s="83"/>
      <c r="G12" s="58"/>
      <c r="H12" s="7" t="s">
        <v>1</v>
      </c>
      <c r="I12" s="8"/>
      <c r="J12" s="9"/>
      <c r="K12" s="77">
        <f>H13+M14</f>
        <v>-81</v>
      </c>
      <c r="L12" s="77"/>
      <c r="M12" s="77"/>
      <c r="N12" s="9"/>
      <c r="O12" s="10" t="s">
        <v>2</v>
      </c>
      <c r="P12" s="11"/>
      <c r="Q12" s="58"/>
      <c r="R12" s="78">
        <f>H13+S16+M27+E21</f>
        <v>-226</v>
      </c>
      <c r="S12" s="79"/>
      <c r="T12" s="79"/>
      <c r="U12" s="80"/>
      <c r="Z12" s="42"/>
    </row>
    <row r="13" spans="2:26" ht="21" x14ac:dyDescent="0.25">
      <c r="B13" s="5"/>
      <c r="C13" s="65" t="s">
        <v>25</v>
      </c>
      <c r="D13" s="66"/>
      <c r="E13" s="66"/>
      <c r="F13" s="67"/>
      <c r="G13" s="58"/>
      <c r="H13" s="84">
        <f>SUM(H14:K14)</f>
        <v>0</v>
      </c>
      <c r="I13" s="85"/>
      <c r="J13" s="85"/>
      <c r="K13" s="86"/>
      <c r="L13" s="12"/>
      <c r="M13" s="57"/>
      <c r="N13" s="58"/>
      <c r="O13" s="58"/>
      <c r="P13" s="59"/>
      <c r="Q13" s="58"/>
      <c r="R13" s="15"/>
      <c r="S13" s="15"/>
      <c r="T13" s="15"/>
      <c r="U13" s="15"/>
      <c r="Z13" s="42"/>
    </row>
    <row r="14" spans="2:26" ht="21" x14ac:dyDescent="0.25">
      <c r="B14" s="5"/>
      <c r="C14" s="74" t="str">
        <f>'[3]Peak Hour Graphical Summary'!$C$12:$F$12</f>
        <v>7:15-8:15am</v>
      </c>
      <c r="D14" s="75"/>
      <c r="E14" s="75"/>
      <c r="F14" s="76"/>
      <c r="G14" s="58"/>
      <c r="H14" s="16">
        <f>'[3]Peak Hour Graphical Summary'!H14-'[2]Peak Hour Graphical Summary'!H14</f>
        <v>0</v>
      </c>
      <c r="I14" s="16">
        <f>'[3]Peak Hour Graphical Summary'!I14-'[2]Peak Hour Graphical Summary'!I14</f>
        <v>0</v>
      </c>
      <c r="J14" s="16">
        <f>'[3]Peak Hour Graphical Summary'!J14-'[2]Peak Hour Graphical Summary'!J14</f>
        <v>0</v>
      </c>
      <c r="K14" s="16">
        <f>'[3]Peak Hour Graphical Summary'!K14-'[2]Peak Hour Graphical Summary'!K14</f>
        <v>0</v>
      </c>
      <c r="L14" s="17"/>
      <c r="M14" s="87">
        <f>K14+R16+O26+F22</f>
        <v>-81</v>
      </c>
      <c r="N14" s="88"/>
      <c r="O14" s="88"/>
      <c r="P14" s="89"/>
      <c r="Q14" s="58"/>
      <c r="R14" s="58"/>
      <c r="S14" s="58"/>
      <c r="T14" s="58"/>
      <c r="U14" s="58"/>
      <c r="Z14" s="42"/>
    </row>
    <row r="15" spans="2:26" ht="21" x14ac:dyDescent="0.25">
      <c r="B15" s="5"/>
      <c r="C15" s="81">
        <f>'[3]Peak Hour Graphical Summary'!$C$61:$F$61</f>
        <v>41290</v>
      </c>
      <c r="D15" s="82"/>
      <c r="E15" s="82"/>
      <c r="F15" s="83"/>
      <c r="G15" s="19"/>
      <c r="H15" s="54">
        <v>8</v>
      </c>
      <c r="I15" s="55" t="s">
        <v>3</v>
      </c>
      <c r="J15" s="55">
        <v>9</v>
      </c>
      <c r="K15" s="56" t="s">
        <v>4</v>
      </c>
      <c r="L15" s="23"/>
      <c r="M15" s="90" t="s">
        <v>5</v>
      </c>
      <c r="N15" s="91"/>
      <c r="O15" s="91"/>
      <c r="P15" s="92"/>
      <c r="Q15" s="26"/>
      <c r="R15" s="60"/>
      <c r="S15" s="60"/>
      <c r="T15" s="60"/>
      <c r="U15" s="60"/>
      <c r="Z15" s="42"/>
    </row>
    <row r="16" spans="2:26" ht="21" customHeight="1" x14ac:dyDescent="0.35">
      <c r="B16" s="5"/>
      <c r="C16" s="93" t="str">
        <f>'[3]Peak Hour Graphical Summary'!$C$16:$C$24</f>
        <v>STH 96 (Wisconsin Ave)</v>
      </c>
      <c r="D16" s="27" t="s">
        <v>1</v>
      </c>
      <c r="E16" s="96">
        <f>H14+R17+N26+F21</f>
        <v>-45</v>
      </c>
      <c r="F16" s="96"/>
      <c r="G16" s="99" t="s">
        <v>6</v>
      </c>
      <c r="H16" s="58"/>
      <c r="I16" s="58"/>
      <c r="J16" s="58"/>
      <c r="K16" s="58"/>
      <c r="L16" s="58"/>
      <c r="M16" s="58"/>
      <c r="N16" s="58"/>
      <c r="O16" s="58"/>
      <c r="P16" s="58"/>
      <c r="Q16" s="55" t="s">
        <v>7</v>
      </c>
      <c r="R16" s="16">
        <f>'[3]Peak Hour Graphical Summary'!R16-'[2]Peak Hour Graphical Summary'!R16</f>
        <v>-47</v>
      </c>
      <c r="S16" s="101">
        <f>SUM(R16:R19)</f>
        <v>-112</v>
      </c>
      <c r="T16" s="27" t="s">
        <v>1</v>
      </c>
      <c r="U16" s="104" t="str">
        <f>'[3]Peak Hour Graphical Summary'!$U$16:$U$24</f>
        <v>STH 96 (Wisconsin Ave)</v>
      </c>
      <c r="Z16" s="42"/>
    </row>
    <row r="17" spans="2:26" ht="21" x14ac:dyDescent="0.25">
      <c r="B17" s="5"/>
      <c r="C17" s="94"/>
      <c r="D17" s="28"/>
      <c r="E17" s="97"/>
      <c r="F17" s="97"/>
      <c r="G17" s="91"/>
      <c r="H17" s="58"/>
      <c r="I17" s="58"/>
      <c r="J17" s="58"/>
      <c r="K17" s="58"/>
      <c r="L17" s="58"/>
      <c r="M17" s="58"/>
      <c r="N17" s="58"/>
      <c r="O17" s="58"/>
      <c r="P17" s="58"/>
      <c r="Q17" s="55" t="s">
        <v>6</v>
      </c>
      <c r="R17" s="16">
        <f>'[3]Peak Hour Graphical Summary'!R17-'[2]Peak Hour Graphical Summary'!R17</f>
        <v>-65</v>
      </c>
      <c r="S17" s="102"/>
      <c r="T17" s="28"/>
      <c r="U17" s="105"/>
      <c r="Z17" s="42"/>
    </row>
    <row r="18" spans="2:26" ht="21" customHeight="1" x14ac:dyDescent="0.25">
      <c r="B18" s="5"/>
      <c r="C18" s="94"/>
      <c r="D18" s="107">
        <f>E16+E21</f>
        <v>-154</v>
      </c>
      <c r="E18" s="97"/>
      <c r="F18" s="97"/>
      <c r="G18" s="91"/>
      <c r="H18" s="58"/>
      <c r="I18" s="58"/>
      <c r="J18" s="58"/>
      <c r="K18" s="58"/>
      <c r="L18" s="58"/>
      <c r="M18" s="58"/>
      <c r="N18" s="58"/>
      <c r="O18" s="58"/>
      <c r="P18" s="58"/>
      <c r="Q18" s="55" t="s">
        <v>8</v>
      </c>
      <c r="R18" s="16">
        <f>'[3]Peak Hour Graphical Summary'!R18-'[2]Peak Hour Graphical Summary'!R18</f>
        <v>0</v>
      </c>
      <c r="S18" s="102"/>
      <c r="T18" s="108">
        <f>S16+R21</f>
        <v>-212</v>
      </c>
      <c r="U18" s="105"/>
      <c r="Z18" s="42"/>
    </row>
    <row r="19" spans="2:26" ht="21" x14ac:dyDescent="0.25">
      <c r="B19" s="5"/>
      <c r="C19" s="94"/>
      <c r="D19" s="107"/>
      <c r="E19" s="98"/>
      <c r="F19" s="98"/>
      <c r="G19" s="100"/>
      <c r="H19" s="58"/>
      <c r="I19" s="58"/>
      <c r="J19" s="58"/>
      <c r="K19" s="58"/>
      <c r="L19" s="58"/>
      <c r="M19" s="58"/>
      <c r="N19" s="58"/>
      <c r="O19" s="58"/>
      <c r="P19" s="58"/>
      <c r="Q19" s="55" t="s">
        <v>9</v>
      </c>
      <c r="R19" s="16">
        <f>'[3]Peak Hour Graphical Summary'!R19-'[2]Peak Hour Graphical Summary'!R19</f>
        <v>0</v>
      </c>
      <c r="S19" s="103"/>
      <c r="T19" s="108"/>
      <c r="U19" s="105"/>
      <c r="Z19" s="42"/>
    </row>
    <row r="20" spans="2:26" ht="21" x14ac:dyDescent="0.25">
      <c r="B20" s="5"/>
      <c r="C20" s="94"/>
      <c r="D20" s="107"/>
      <c r="E20" s="29"/>
      <c r="F20" s="30"/>
      <c r="G20" s="31"/>
      <c r="H20" s="58"/>
      <c r="I20" s="58"/>
      <c r="J20" s="58"/>
      <c r="K20" s="58"/>
      <c r="L20" s="32" t="e">
        <f>#REF!</f>
        <v>#REF!</v>
      </c>
      <c r="M20" s="58"/>
      <c r="N20" s="58"/>
      <c r="O20" s="58"/>
      <c r="P20" s="58"/>
      <c r="Q20" s="29"/>
      <c r="R20" s="30"/>
      <c r="S20" s="31"/>
      <c r="T20" s="108"/>
      <c r="U20" s="105"/>
      <c r="Z20" s="42"/>
    </row>
    <row r="21" spans="2:26" ht="21" x14ac:dyDescent="0.25">
      <c r="B21" s="5"/>
      <c r="C21" s="94"/>
      <c r="D21" s="107"/>
      <c r="E21" s="109">
        <f>SUM(F21:F24)</f>
        <v>-109</v>
      </c>
      <c r="F21" s="16">
        <f>'[3]Peak Hour Graphical Summary'!F21-'[2]Peak Hour Graphical Summary'!F21</f>
        <v>0</v>
      </c>
      <c r="G21" s="55" t="s">
        <v>10</v>
      </c>
      <c r="H21" s="58"/>
      <c r="I21" s="58"/>
      <c r="J21" s="58"/>
      <c r="K21" s="58"/>
      <c r="L21" s="33" t="s">
        <v>11</v>
      </c>
      <c r="M21" s="58"/>
      <c r="N21" s="58"/>
      <c r="O21" s="58"/>
      <c r="P21" s="58"/>
      <c r="Q21" s="99" t="s">
        <v>12</v>
      </c>
      <c r="R21" s="113">
        <f>P26+F23+J14+R19</f>
        <v>-100</v>
      </c>
      <c r="S21" s="113"/>
      <c r="T21" s="108"/>
      <c r="U21" s="105"/>
      <c r="Z21" s="42"/>
    </row>
    <row r="22" spans="2:26" ht="21" x14ac:dyDescent="0.25">
      <c r="B22" s="5"/>
      <c r="C22" s="94"/>
      <c r="D22" s="107"/>
      <c r="E22" s="110"/>
      <c r="F22" s="16">
        <f>'[3]Peak Hour Graphical Summary'!F22-'[2]Peak Hour Graphical Summary'!F22</f>
        <v>-34</v>
      </c>
      <c r="G22" s="55" t="s">
        <v>13</v>
      </c>
      <c r="H22" s="58"/>
      <c r="I22" s="58"/>
      <c r="J22" s="58"/>
      <c r="K22" s="58"/>
      <c r="L22" s="58"/>
      <c r="M22" s="58"/>
      <c r="N22" s="58"/>
      <c r="O22" s="58"/>
      <c r="P22" s="58"/>
      <c r="Q22" s="91"/>
      <c r="R22" s="114"/>
      <c r="S22" s="114"/>
      <c r="T22" s="108"/>
      <c r="U22" s="105"/>
      <c r="Z22" s="42"/>
    </row>
    <row r="23" spans="2:26" ht="21" x14ac:dyDescent="0.35">
      <c r="B23" s="5"/>
      <c r="C23" s="94"/>
      <c r="D23" s="27" t="s">
        <v>2</v>
      </c>
      <c r="E23" s="110"/>
      <c r="F23" s="16">
        <f>'[3]Peak Hour Graphical Summary'!F23-'[2]Peak Hour Graphical Summary'!F23</f>
        <v>-75</v>
      </c>
      <c r="G23" s="55" t="s">
        <v>12</v>
      </c>
      <c r="H23" s="58"/>
      <c r="I23" s="58"/>
      <c r="J23" s="58"/>
      <c r="K23" s="58"/>
      <c r="L23" s="58"/>
      <c r="M23" s="58"/>
      <c r="N23" s="58"/>
      <c r="O23" s="58"/>
      <c r="P23" s="58"/>
      <c r="Q23" s="91"/>
      <c r="R23" s="114"/>
      <c r="S23" s="114"/>
      <c r="T23" s="27" t="s">
        <v>2</v>
      </c>
      <c r="U23" s="105"/>
      <c r="Z23" s="42"/>
    </row>
    <row r="24" spans="2:26" ht="21" x14ac:dyDescent="0.25">
      <c r="B24" s="5"/>
      <c r="C24" s="95"/>
      <c r="D24" s="34"/>
      <c r="E24" s="111"/>
      <c r="F24" s="16">
        <f>'[3]Peak Hour Graphical Summary'!F24-'[2]Peak Hour Graphical Summary'!F24</f>
        <v>0</v>
      </c>
      <c r="G24" s="61" t="s">
        <v>14</v>
      </c>
      <c r="H24" s="58"/>
      <c r="I24" s="58"/>
      <c r="J24" s="58"/>
      <c r="K24" s="58"/>
      <c r="L24" s="58"/>
      <c r="M24" s="58"/>
      <c r="N24" s="58"/>
      <c r="O24" s="58"/>
      <c r="P24" s="58"/>
      <c r="Q24" s="100"/>
      <c r="R24" s="115"/>
      <c r="S24" s="115"/>
      <c r="T24" s="34"/>
      <c r="U24" s="106"/>
      <c r="Z24" s="42"/>
    </row>
    <row r="25" spans="2:26" ht="21" x14ac:dyDescent="0.25">
      <c r="B25" s="5"/>
      <c r="C25" s="58"/>
      <c r="D25" s="58"/>
      <c r="E25" s="58"/>
      <c r="F25" s="58"/>
      <c r="G25" s="36"/>
      <c r="H25" s="90" t="s">
        <v>3</v>
      </c>
      <c r="I25" s="91"/>
      <c r="J25" s="91"/>
      <c r="K25" s="92"/>
      <c r="L25" s="12"/>
      <c r="M25" s="55" t="s">
        <v>15</v>
      </c>
      <c r="N25" s="55" t="s">
        <v>16</v>
      </c>
      <c r="O25" s="55" t="s">
        <v>5</v>
      </c>
      <c r="P25" s="56" t="s">
        <v>17</v>
      </c>
      <c r="Q25" s="58"/>
      <c r="R25" s="58"/>
      <c r="S25" s="58"/>
      <c r="T25" s="58"/>
      <c r="U25" s="58"/>
    </row>
    <row r="26" spans="2:26" ht="21" x14ac:dyDescent="0.25">
      <c r="B26" s="5"/>
      <c r="C26" s="58"/>
      <c r="D26" s="58"/>
      <c r="E26" s="58"/>
      <c r="F26" s="58"/>
      <c r="G26" s="58"/>
      <c r="H26" s="87">
        <f>F24+I14+R18+M26</f>
        <v>0</v>
      </c>
      <c r="I26" s="88"/>
      <c r="J26" s="88"/>
      <c r="K26" s="89"/>
      <c r="L26" s="17"/>
      <c r="M26" s="16">
        <f>'[3]Peak Hour Graphical Summary'!M26-'[2]Peak Hour Graphical Summary'!M26</f>
        <v>0</v>
      </c>
      <c r="N26" s="16">
        <f>'[3]Peak Hour Graphical Summary'!N26-'[2]Peak Hour Graphical Summary'!N26</f>
        <v>20</v>
      </c>
      <c r="O26" s="16">
        <f>'[3]Peak Hour Graphical Summary'!O26-'[2]Peak Hour Graphical Summary'!O26</f>
        <v>0</v>
      </c>
      <c r="P26" s="16">
        <f>'[3]Peak Hour Graphical Summary'!P26-'[2]Peak Hour Graphical Summary'!P26</f>
        <v>-25</v>
      </c>
      <c r="Q26" s="58"/>
      <c r="R26" s="58"/>
      <c r="S26" s="58"/>
      <c r="T26" s="58"/>
      <c r="U26" s="58"/>
    </row>
    <row r="27" spans="2:26" ht="21" x14ac:dyDescent="0.25">
      <c r="B27" s="5"/>
      <c r="C27" s="58"/>
      <c r="D27" s="58"/>
      <c r="E27" s="58"/>
      <c r="F27" s="58"/>
      <c r="G27" s="58"/>
      <c r="H27" s="57"/>
      <c r="I27" s="58"/>
      <c r="J27" s="58"/>
      <c r="K27" s="58"/>
      <c r="L27" s="23"/>
      <c r="M27" s="84">
        <f>SUM(M26:P26)</f>
        <v>-5</v>
      </c>
      <c r="N27" s="85"/>
      <c r="O27" s="85"/>
      <c r="P27" s="86"/>
      <c r="Q27" s="58"/>
      <c r="R27" s="58"/>
      <c r="S27" s="58"/>
      <c r="T27" s="58"/>
      <c r="U27" s="58"/>
    </row>
    <row r="28" spans="2:26" ht="21" x14ac:dyDescent="0.25">
      <c r="B28" s="5"/>
      <c r="C28" s="58"/>
      <c r="D28" s="58"/>
      <c r="E28" s="58"/>
      <c r="F28" s="58"/>
      <c r="G28" s="58"/>
      <c r="H28" s="7" t="s">
        <v>1</v>
      </c>
      <c r="I28" s="8"/>
      <c r="J28" s="9"/>
      <c r="K28" s="77">
        <f>H26+M27</f>
        <v>-5</v>
      </c>
      <c r="L28" s="77"/>
      <c r="M28" s="77"/>
      <c r="N28" s="9"/>
      <c r="O28" s="10" t="s">
        <v>2</v>
      </c>
      <c r="P28" s="11"/>
      <c r="Q28" s="58"/>
      <c r="R28" s="58"/>
      <c r="S28" s="58"/>
      <c r="T28" s="58"/>
      <c r="U28" s="58"/>
    </row>
    <row r="29" spans="2:26" ht="21" x14ac:dyDescent="0.25">
      <c r="B29" s="5"/>
      <c r="C29" s="58"/>
      <c r="D29" s="58"/>
      <c r="E29" s="58"/>
      <c r="F29" s="58"/>
      <c r="G29" s="58"/>
      <c r="H29" s="68" t="str">
        <f>'[3]Peak Hour Graphical Summary'!$H$77:$P$77</f>
        <v>NB USH 41 Off Ramp</v>
      </c>
      <c r="I29" s="69"/>
      <c r="J29" s="69"/>
      <c r="K29" s="69"/>
      <c r="L29" s="69"/>
      <c r="M29" s="69"/>
      <c r="N29" s="69"/>
      <c r="O29" s="69"/>
      <c r="P29" s="70"/>
      <c r="Q29" s="58"/>
      <c r="R29" s="58"/>
      <c r="S29" s="58"/>
      <c r="T29" s="58"/>
      <c r="U29" s="58"/>
    </row>
    <row r="30" spans="2:26" ht="21.75" thickBot="1" x14ac:dyDescent="0.3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2:36" hidden="1" x14ac:dyDescent="0.25"/>
    <row r="50" spans="2:36" hidden="1" x14ac:dyDescent="0.25"/>
    <row r="51" spans="2:36" hidden="1" x14ac:dyDescent="0.25"/>
    <row r="52" spans="2:36" hidden="1" x14ac:dyDescent="0.25"/>
    <row r="53" spans="2:36" hidden="1" x14ac:dyDescent="0.25"/>
    <row r="54" spans="2:36" hidden="1" x14ac:dyDescent="0.25"/>
    <row r="55" spans="2:36" hidden="1" x14ac:dyDescent="0.25"/>
    <row r="57" spans="2:36" ht="27" thickBot="1" x14ac:dyDescent="0.3">
      <c r="B57" s="1" t="s">
        <v>19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2:36" ht="21" x14ac:dyDescent="0.25">
      <c r="B58" s="3"/>
      <c r="C58" s="65" t="s">
        <v>24</v>
      </c>
      <c r="D58" s="66"/>
      <c r="E58" s="66"/>
      <c r="F58" s="67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AD58" t="s">
        <v>23</v>
      </c>
    </row>
    <row r="59" spans="2:36" ht="21" x14ac:dyDescent="0.3">
      <c r="B59" s="5"/>
      <c r="C59" s="74" t="str">
        <f>'[2]Peak Hour Graphical Summary'!$C$60:$F$60</f>
        <v>4:45-5:45pm</v>
      </c>
      <c r="D59" s="75"/>
      <c r="E59" s="75"/>
      <c r="F59" s="76"/>
      <c r="G59" s="6"/>
      <c r="H59" s="68" t="str">
        <f>'[3]Peak Hour Graphical Summary'!$H$59:$P$59</f>
        <v>NB USH 41 On Ramp</v>
      </c>
      <c r="I59" s="69"/>
      <c r="J59" s="69"/>
      <c r="K59" s="69"/>
      <c r="L59" s="69"/>
      <c r="M59" s="69"/>
      <c r="N59" s="69"/>
      <c r="O59" s="69"/>
      <c r="P59" s="70"/>
      <c r="Q59" s="6"/>
      <c r="R59" s="71" t="s">
        <v>0</v>
      </c>
      <c r="S59" s="72"/>
      <c r="T59" s="72"/>
      <c r="U59" s="73"/>
      <c r="AD59" s="62" t="s">
        <v>18</v>
      </c>
    </row>
    <row r="60" spans="2:36" ht="21" x14ac:dyDescent="0.25">
      <c r="B60" s="5"/>
      <c r="C60" s="81">
        <f>'[2]Peak Hour Graphical Summary'!$C$61:$F$61</f>
        <v>40878</v>
      </c>
      <c r="D60" s="82"/>
      <c r="E60" s="82"/>
      <c r="F60" s="83"/>
      <c r="G60" s="6"/>
      <c r="H60" s="7" t="s">
        <v>1</v>
      </c>
      <c r="I60" s="8"/>
      <c r="J60" s="9"/>
      <c r="K60" s="77">
        <f>H61+M62</f>
        <v>64</v>
      </c>
      <c r="L60" s="77"/>
      <c r="M60" s="77"/>
      <c r="N60" s="9"/>
      <c r="O60" s="10" t="s">
        <v>2</v>
      </c>
      <c r="P60" s="11"/>
      <c r="Q60" s="6"/>
      <c r="R60" s="78">
        <f>H61+S64+M75+E69</f>
        <v>-1802</v>
      </c>
      <c r="S60" s="79"/>
      <c r="T60" s="79"/>
      <c r="U60" s="80"/>
      <c r="AC60" s="41"/>
      <c r="AD60" s="40"/>
      <c r="AH60" s="39">
        <f>SUM(AG64:AG66)</f>
        <v>1774.3655105394066</v>
      </c>
    </row>
    <row r="61" spans="2:36" ht="21" x14ac:dyDescent="0.25">
      <c r="B61" s="5"/>
      <c r="C61" s="65" t="s">
        <v>25</v>
      </c>
      <c r="D61" s="66"/>
      <c r="E61" s="66"/>
      <c r="F61" s="67"/>
      <c r="G61" s="6"/>
      <c r="H61" s="84">
        <f>SUM(H62:K62)</f>
        <v>0</v>
      </c>
      <c r="I61" s="85"/>
      <c r="J61" s="85"/>
      <c r="K61" s="86"/>
      <c r="L61" s="12"/>
      <c r="M61" s="13"/>
      <c r="N61" s="6"/>
      <c r="O61" s="6"/>
      <c r="P61" s="14"/>
      <c r="Q61" s="6"/>
      <c r="R61" s="15"/>
      <c r="S61" s="15"/>
      <c r="T61" s="15"/>
      <c r="U61" s="15"/>
      <c r="AA61" s="42"/>
      <c r="AB61" s="42"/>
      <c r="AC61" s="42"/>
      <c r="AD61" s="43"/>
      <c r="AE61" s="42"/>
      <c r="AF61" s="42"/>
      <c r="AG61" s="42"/>
      <c r="AH61" s="42"/>
      <c r="AI61" s="42"/>
      <c r="AJ61" s="42"/>
    </row>
    <row r="62" spans="2:36" ht="21" x14ac:dyDescent="0.25">
      <c r="B62" s="5"/>
      <c r="C62" s="74" t="str">
        <f>'[3]Peak Hour Graphical Summary'!$C$60:$F$60</f>
        <v>3:15-4:15pm</v>
      </c>
      <c r="D62" s="75"/>
      <c r="E62" s="75"/>
      <c r="F62" s="76"/>
      <c r="G62" s="6"/>
      <c r="H62" s="16">
        <f>'[3]Peak Hour Graphical Summary'!H62-'[2]Peak Hour Graphical Summary'!H62</f>
        <v>0</v>
      </c>
      <c r="I62" s="16">
        <f>'[3]Peak Hour Graphical Summary'!I62-'[2]Peak Hour Graphical Summary'!I62</f>
        <v>0</v>
      </c>
      <c r="J62" s="16">
        <f>'[3]Peak Hour Graphical Summary'!J62-'[2]Peak Hour Graphical Summary'!J62</f>
        <v>0</v>
      </c>
      <c r="K62" s="16">
        <f>'[3]Peak Hour Graphical Summary'!K62-'[2]Peak Hour Graphical Summary'!K62</f>
        <v>0</v>
      </c>
      <c r="L62" s="17"/>
      <c r="M62" s="87">
        <f>K62+R64+O74+F70</f>
        <v>64</v>
      </c>
      <c r="N62" s="88"/>
      <c r="O62" s="88"/>
      <c r="P62" s="89"/>
      <c r="Q62" s="6"/>
      <c r="R62" s="6"/>
      <c r="S62" s="6"/>
      <c r="T62" s="6"/>
      <c r="U62" s="6"/>
      <c r="AA62" s="42"/>
      <c r="AB62" s="42"/>
      <c r="AC62" s="42"/>
      <c r="AD62" s="43"/>
      <c r="AE62" s="42"/>
      <c r="AF62" s="42"/>
      <c r="AG62" s="42"/>
      <c r="AH62" s="42"/>
      <c r="AI62" s="42"/>
      <c r="AJ62" s="42"/>
    </row>
    <row r="63" spans="2:36" ht="21" x14ac:dyDescent="0.3">
      <c r="B63" s="5"/>
      <c r="C63" s="81">
        <f>'[3]Peak Hour Graphical Summary'!$C$61:$F$61</f>
        <v>41290</v>
      </c>
      <c r="D63" s="82"/>
      <c r="E63" s="82"/>
      <c r="F63" s="83"/>
      <c r="G63" s="19"/>
      <c r="H63" s="20">
        <v>8</v>
      </c>
      <c r="I63" s="21" t="s">
        <v>3</v>
      </c>
      <c r="J63" s="21">
        <v>9</v>
      </c>
      <c r="K63" s="22" t="s">
        <v>4</v>
      </c>
      <c r="L63" s="23"/>
      <c r="M63" s="90" t="s">
        <v>5</v>
      </c>
      <c r="N63" s="91"/>
      <c r="O63" s="91"/>
      <c r="P63" s="92"/>
      <c r="Q63" s="26"/>
      <c r="R63" s="18"/>
      <c r="S63" s="18"/>
      <c r="T63" s="18"/>
      <c r="U63" s="18"/>
      <c r="AA63" s="44"/>
      <c r="AB63" s="44"/>
      <c r="AC63" s="44"/>
      <c r="AD63" s="43"/>
      <c r="AE63" s="42"/>
      <c r="AF63" s="62" t="s">
        <v>21</v>
      </c>
      <c r="AG63" s="62" t="s">
        <v>22</v>
      </c>
      <c r="AH63" s="42"/>
      <c r="AI63" s="42"/>
      <c r="AJ63" s="42"/>
    </row>
    <row r="64" spans="2:36" ht="21" x14ac:dyDescent="0.35">
      <c r="B64" s="5"/>
      <c r="C64" s="93" t="str">
        <f>'[3]Peak Hour Graphical Summary'!$C$64:$C$72</f>
        <v>STH 96 (Wisconsin Ave)</v>
      </c>
      <c r="D64" s="27" t="s">
        <v>1</v>
      </c>
      <c r="E64" s="96">
        <f>H62+R65+N74+F69</f>
        <v>-1176</v>
      </c>
      <c r="F64" s="96"/>
      <c r="G64" s="99" t="s">
        <v>6</v>
      </c>
      <c r="H64" s="6"/>
      <c r="I64" s="6"/>
      <c r="J64" s="6"/>
      <c r="K64" s="6"/>
      <c r="L64" s="6"/>
      <c r="M64" s="6"/>
      <c r="N64" s="6"/>
      <c r="O64" s="6"/>
      <c r="P64" s="6"/>
      <c r="Q64" s="21" t="s">
        <v>7</v>
      </c>
      <c r="R64" s="16">
        <f>'[3]Peak Hour Graphical Summary'!R64-'[2]Peak Hour Graphical Summary'!R64</f>
        <v>104</v>
      </c>
      <c r="S64" s="101">
        <f>SUM(R64:R67)</f>
        <v>-781</v>
      </c>
      <c r="T64" s="27" t="s">
        <v>1</v>
      </c>
      <c r="U64" s="104" t="str">
        <f>'[3]Peak Hour Graphical Summary'!$U$64:$U$72</f>
        <v>STH 96 (Wisconsin Ave)</v>
      </c>
      <c r="AA64" s="45"/>
      <c r="AB64" s="45"/>
      <c r="AC64" s="45"/>
      <c r="AD64" s="43"/>
      <c r="AE64" s="24" t="s">
        <v>7</v>
      </c>
      <c r="AF64" s="46">
        <v>233</v>
      </c>
      <c r="AG64" s="47">
        <f>AF64*(1+AI64/100)^25</f>
        <v>263.94136899513455</v>
      </c>
      <c r="AH64" s="45">
        <f>AG64-AF64</f>
        <v>30.941368995134553</v>
      </c>
      <c r="AI64" s="42">
        <v>0.5</v>
      </c>
      <c r="AJ64" s="42"/>
    </row>
    <row r="65" spans="2:36" ht="21" x14ac:dyDescent="0.25">
      <c r="B65" s="5"/>
      <c r="C65" s="94"/>
      <c r="D65" s="28"/>
      <c r="E65" s="97"/>
      <c r="F65" s="97"/>
      <c r="G65" s="91"/>
      <c r="H65" s="6"/>
      <c r="I65" s="6"/>
      <c r="J65" s="6"/>
      <c r="K65" s="6"/>
      <c r="L65" s="6"/>
      <c r="M65" s="6"/>
      <c r="N65" s="6"/>
      <c r="O65" s="6"/>
      <c r="P65" s="6"/>
      <c r="Q65" s="21" t="s">
        <v>6</v>
      </c>
      <c r="R65" s="16">
        <f>'[3]Peak Hour Graphical Summary'!R65-'[2]Peak Hour Graphical Summary'!R65</f>
        <v>-885</v>
      </c>
      <c r="S65" s="102"/>
      <c r="T65" s="28"/>
      <c r="U65" s="105"/>
      <c r="AA65" s="48"/>
      <c r="AB65" s="48"/>
      <c r="AC65" s="48"/>
      <c r="AD65" s="43"/>
      <c r="AE65" s="24" t="s">
        <v>6</v>
      </c>
      <c r="AF65" s="46">
        <v>1149</v>
      </c>
      <c r="AG65" s="47">
        <f t="shared" ref="AG65:AG66" si="0">AF65*(1+AI65/100)^25</f>
        <v>1510.4241415442721</v>
      </c>
      <c r="AH65" s="45">
        <f>AG65-AF65</f>
        <v>361.42414154427206</v>
      </c>
      <c r="AI65" s="42">
        <v>1.1000000000000001</v>
      </c>
      <c r="AJ65" s="42"/>
    </row>
    <row r="66" spans="2:36" ht="21" x14ac:dyDescent="0.25">
      <c r="B66" s="5"/>
      <c r="C66" s="94"/>
      <c r="D66" s="107">
        <f>E64+E69</f>
        <v>-1718</v>
      </c>
      <c r="E66" s="97"/>
      <c r="F66" s="97"/>
      <c r="G66" s="91"/>
      <c r="H66" s="6"/>
      <c r="I66" s="6"/>
      <c r="J66" s="6"/>
      <c r="K66" s="6"/>
      <c r="L66" s="6"/>
      <c r="M66" s="6"/>
      <c r="N66" s="6"/>
      <c r="O66" s="6"/>
      <c r="P66" s="6"/>
      <c r="Q66" s="21" t="s">
        <v>8</v>
      </c>
      <c r="R66" s="16">
        <f>'[3]Peak Hour Graphical Summary'!R66-'[2]Peak Hour Graphical Summary'!R66</f>
        <v>0</v>
      </c>
      <c r="S66" s="102"/>
      <c r="T66" s="108">
        <f>S64+R69</f>
        <v>-1471</v>
      </c>
      <c r="U66" s="105"/>
      <c r="AA66" s="46"/>
      <c r="AB66" s="46"/>
      <c r="AC66" s="46"/>
      <c r="AD66" s="43"/>
      <c r="AE66" s="24" t="s">
        <v>8</v>
      </c>
      <c r="AF66" s="46">
        <v>0</v>
      </c>
      <c r="AG66" s="47">
        <f t="shared" si="0"/>
        <v>0</v>
      </c>
      <c r="AH66" s="45"/>
      <c r="AI66" s="42"/>
      <c r="AJ66" s="42"/>
    </row>
    <row r="67" spans="2:36" ht="21" x14ac:dyDescent="0.3">
      <c r="B67" s="5"/>
      <c r="C67" s="94"/>
      <c r="D67" s="107"/>
      <c r="E67" s="98"/>
      <c r="F67" s="98"/>
      <c r="G67" s="100"/>
      <c r="H67" s="6"/>
      <c r="I67" s="6"/>
      <c r="J67" s="6"/>
      <c r="K67" s="6"/>
      <c r="L67" s="6"/>
      <c r="M67" s="6"/>
      <c r="N67" s="6"/>
      <c r="O67" s="6"/>
      <c r="P67" s="6"/>
      <c r="Q67" s="21" t="s">
        <v>9</v>
      </c>
      <c r="R67" s="16">
        <f>'[3]Peak Hour Graphical Summary'!R67-'[2]Peak Hour Graphical Summary'!R67</f>
        <v>0</v>
      </c>
      <c r="S67" s="103"/>
      <c r="T67" s="108"/>
      <c r="U67" s="105"/>
      <c r="AA67" s="49"/>
      <c r="AB67" s="49"/>
      <c r="AC67" s="49"/>
      <c r="AD67" s="50"/>
      <c r="AE67" s="49"/>
      <c r="AF67" s="49"/>
      <c r="AG67" s="49"/>
      <c r="AH67" s="49"/>
      <c r="AI67" s="62" t="s">
        <v>20</v>
      </c>
      <c r="AJ67" s="42"/>
    </row>
    <row r="68" spans="2:36" ht="21" x14ac:dyDescent="0.25">
      <c r="B68" s="5"/>
      <c r="C68" s="94"/>
      <c r="D68" s="107"/>
      <c r="E68" s="29"/>
      <c r="F68" s="30"/>
      <c r="G68" s="31"/>
      <c r="H68" s="6"/>
      <c r="I68" s="6"/>
      <c r="J68" s="6"/>
      <c r="K68" s="6"/>
      <c r="L68" s="32" t="e">
        <f>#REF!</f>
        <v>#REF!</v>
      </c>
      <c r="M68" s="6"/>
      <c r="N68" s="6"/>
      <c r="O68" s="6"/>
      <c r="P68" s="6"/>
      <c r="Q68" s="29"/>
      <c r="R68" s="30"/>
      <c r="S68" s="31"/>
      <c r="T68" s="108"/>
      <c r="U68" s="105"/>
      <c r="AA68" s="45"/>
      <c r="AB68" s="42"/>
      <c r="AC68" s="42"/>
      <c r="AD68" s="43"/>
      <c r="AE68" s="42"/>
      <c r="AF68" s="24" t="s">
        <v>16</v>
      </c>
      <c r="AG68" s="24" t="s">
        <v>5</v>
      </c>
      <c r="AH68" s="25" t="s">
        <v>17</v>
      </c>
      <c r="AI68" s="42"/>
      <c r="AJ68" s="42"/>
    </row>
    <row r="69" spans="2:36" ht="21" x14ac:dyDescent="0.3">
      <c r="B69" s="5"/>
      <c r="C69" s="94"/>
      <c r="D69" s="107"/>
      <c r="E69" s="109">
        <f>SUM(F69:F72)</f>
        <v>-542</v>
      </c>
      <c r="F69" s="16">
        <f>'[3]Peak Hour Graphical Summary'!F69-'[2]Peak Hour Graphical Summary'!F69</f>
        <v>0</v>
      </c>
      <c r="G69" s="21" t="s">
        <v>10</v>
      </c>
      <c r="H69" s="6"/>
      <c r="I69" s="6"/>
      <c r="J69" s="6"/>
      <c r="K69" s="6"/>
      <c r="L69" s="33" t="s">
        <v>11</v>
      </c>
      <c r="M69" s="6"/>
      <c r="N69" s="6"/>
      <c r="O69" s="6"/>
      <c r="P69" s="6"/>
      <c r="Q69" s="99" t="s">
        <v>12</v>
      </c>
      <c r="R69" s="113">
        <f>P74+F71+J62+R67</f>
        <v>-690</v>
      </c>
      <c r="S69" s="113"/>
      <c r="T69" s="108"/>
      <c r="U69" s="105"/>
      <c r="AA69" s="51">
        <v>1.3</v>
      </c>
      <c r="AB69" s="47">
        <f>AC69*(1+AA69/100)^25</f>
        <v>487.54065829792802</v>
      </c>
      <c r="AC69" s="46">
        <v>353</v>
      </c>
      <c r="AD69" s="24" t="s">
        <v>13</v>
      </c>
      <c r="AE69" s="63"/>
      <c r="AF69" s="46">
        <v>232</v>
      </c>
      <c r="AG69" s="46">
        <v>0</v>
      </c>
      <c r="AH69" s="46">
        <v>331</v>
      </c>
      <c r="AI69" s="62" t="s">
        <v>21</v>
      </c>
      <c r="AJ69" s="42"/>
    </row>
    <row r="70" spans="2:36" ht="21" x14ac:dyDescent="0.3">
      <c r="B70" s="5"/>
      <c r="C70" s="94"/>
      <c r="D70" s="107"/>
      <c r="E70" s="110"/>
      <c r="F70" s="16">
        <f>'[3]Peak Hour Graphical Summary'!F70-'[2]Peak Hour Graphical Summary'!F70</f>
        <v>-40</v>
      </c>
      <c r="G70" s="21" t="s">
        <v>13</v>
      </c>
      <c r="H70" s="6"/>
      <c r="I70" s="6"/>
      <c r="J70" s="6"/>
      <c r="K70" s="6"/>
      <c r="L70" s="6"/>
      <c r="M70" s="6"/>
      <c r="N70" s="6"/>
      <c r="O70" s="6"/>
      <c r="P70" s="6"/>
      <c r="Q70" s="88"/>
      <c r="R70" s="114"/>
      <c r="S70" s="114"/>
      <c r="T70" s="108"/>
      <c r="U70" s="105"/>
      <c r="AA70" s="51">
        <v>1.2</v>
      </c>
      <c r="AB70" s="47">
        <f>AC70*(1+AA70/100)^25</f>
        <v>1131.8584009841479</v>
      </c>
      <c r="AC70" s="46">
        <v>840</v>
      </c>
      <c r="AD70" s="24" t="s">
        <v>12</v>
      </c>
      <c r="AE70" s="63"/>
      <c r="AF70" s="47">
        <f>AF69*(1+AF72/100)^25</f>
        <v>328.42549248532424</v>
      </c>
      <c r="AG70" s="47">
        <f t="shared" ref="AG70" si="1">AG69*(1+AG72)^25</f>
        <v>0</v>
      </c>
      <c r="AH70" s="47">
        <f>AH69*(1+AH72/100)^25</f>
        <v>424.48499035070455</v>
      </c>
      <c r="AI70" s="62" t="s">
        <v>22</v>
      </c>
      <c r="AJ70" s="42"/>
    </row>
    <row r="71" spans="2:36" ht="21" x14ac:dyDescent="0.35">
      <c r="B71" s="5"/>
      <c r="C71" s="94"/>
      <c r="D71" s="27" t="s">
        <v>2</v>
      </c>
      <c r="E71" s="110"/>
      <c r="F71" s="16">
        <f>'[3]Peak Hour Graphical Summary'!F71-'[2]Peak Hour Graphical Summary'!F71</f>
        <v>-502</v>
      </c>
      <c r="G71" s="21" t="s">
        <v>12</v>
      </c>
      <c r="H71" s="6"/>
      <c r="I71" s="6"/>
      <c r="J71" s="6"/>
      <c r="K71" s="6"/>
      <c r="L71" s="6"/>
      <c r="M71" s="6"/>
      <c r="N71" s="6"/>
      <c r="O71" s="6"/>
      <c r="P71" s="6"/>
      <c r="Q71" s="88"/>
      <c r="R71" s="114"/>
      <c r="S71" s="114"/>
      <c r="T71" s="27" t="s">
        <v>2</v>
      </c>
      <c r="U71" s="105"/>
      <c r="AB71" s="64"/>
      <c r="AC71" s="64"/>
      <c r="AD71" s="35" t="s">
        <v>14</v>
      </c>
      <c r="AE71" s="63"/>
      <c r="AF71" s="45">
        <f>AF70-AF69</f>
        <v>96.425492485324241</v>
      </c>
      <c r="AG71" s="45">
        <f>AG70-AG69</f>
        <v>0</v>
      </c>
      <c r="AH71" s="45">
        <f>AH70-AH69</f>
        <v>93.48499035070455</v>
      </c>
      <c r="AI71" s="42"/>
      <c r="AJ71" s="42"/>
    </row>
    <row r="72" spans="2:36" ht="21" x14ac:dyDescent="0.3">
      <c r="B72" s="5"/>
      <c r="C72" s="95"/>
      <c r="D72" s="34"/>
      <c r="E72" s="111"/>
      <c r="F72" s="16">
        <f>'[3]Peak Hour Graphical Summary'!F72-'[2]Peak Hour Graphical Summary'!F72</f>
        <v>0</v>
      </c>
      <c r="G72" s="35" t="s">
        <v>14</v>
      </c>
      <c r="H72" s="6"/>
      <c r="I72" s="6"/>
      <c r="J72" s="6"/>
      <c r="K72" s="6"/>
      <c r="L72" s="6"/>
      <c r="M72" s="6"/>
      <c r="N72" s="6"/>
      <c r="O72" s="6"/>
      <c r="P72" s="6"/>
      <c r="Q72" s="112"/>
      <c r="R72" s="115"/>
      <c r="S72" s="115"/>
      <c r="T72" s="34"/>
      <c r="U72" s="106"/>
      <c r="AA72" s="42"/>
      <c r="AB72" s="62" t="s">
        <v>22</v>
      </c>
      <c r="AC72" s="62" t="s">
        <v>21</v>
      </c>
      <c r="AD72" s="43"/>
      <c r="AE72" s="42"/>
      <c r="AF72" s="52">
        <v>1.4</v>
      </c>
      <c r="AG72" s="53"/>
      <c r="AH72" s="52">
        <v>1</v>
      </c>
      <c r="AI72" s="42"/>
      <c r="AJ72" s="42"/>
    </row>
    <row r="73" spans="2:36" ht="21" x14ac:dyDescent="0.25">
      <c r="B73" s="5"/>
      <c r="C73" s="6"/>
      <c r="D73" s="6"/>
      <c r="E73" s="6"/>
      <c r="F73" s="6"/>
      <c r="G73" s="36"/>
      <c r="H73" s="90" t="s">
        <v>3</v>
      </c>
      <c r="I73" s="91"/>
      <c r="J73" s="91"/>
      <c r="K73" s="92"/>
      <c r="L73" s="12"/>
      <c r="M73" s="21" t="s">
        <v>15</v>
      </c>
      <c r="N73" s="21" t="s">
        <v>16</v>
      </c>
      <c r="O73" s="21" t="s">
        <v>5</v>
      </c>
      <c r="P73" s="22" t="s">
        <v>17</v>
      </c>
      <c r="Q73" s="6"/>
      <c r="R73" s="6"/>
      <c r="S73" s="6"/>
      <c r="T73" s="6"/>
      <c r="U73" s="6"/>
      <c r="AA73" s="42"/>
      <c r="AB73" s="42"/>
      <c r="AC73" s="42"/>
      <c r="AD73" s="43"/>
      <c r="AE73" s="42"/>
      <c r="AF73" s="42"/>
      <c r="AG73" s="42"/>
      <c r="AH73" s="42"/>
      <c r="AI73" s="42"/>
      <c r="AJ73" s="42"/>
    </row>
    <row r="74" spans="2:36" ht="21" x14ac:dyDescent="0.25">
      <c r="B74" s="5"/>
      <c r="C74" s="6"/>
      <c r="D74" s="6"/>
      <c r="E74" s="6"/>
      <c r="F74" s="6"/>
      <c r="G74" s="6"/>
      <c r="H74" s="87">
        <f>F72+I62+R66+M74</f>
        <v>0</v>
      </c>
      <c r="I74" s="88"/>
      <c r="J74" s="88"/>
      <c r="K74" s="89"/>
      <c r="L74" s="17"/>
      <c r="M74" s="16">
        <f>'[3]Peak Hour Graphical Summary'!M74-'[2]Peak Hour Graphical Summary'!M74</f>
        <v>0</v>
      </c>
      <c r="N74" s="16">
        <f>'[3]Peak Hour Graphical Summary'!N74-'[2]Peak Hour Graphical Summary'!N74</f>
        <v>-291</v>
      </c>
      <c r="O74" s="16">
        <f>'[3]Peak Hour Graphical Summary'!O74-'[2]Peak Hour Graphical Summary'!O74</f>
        <v>0</v>
      </c>
      <c r="P74" s="16">
        <f>'[3]Peak Hour Graphical Summary'!P74-'[2]Peak Hour Graphical Summary'!P74</f>
        <v>-188</v>
      </c>
      <c r="Q74" s="6"/>
      <c r="R74" s="6"/>
      <c r="S74" s="6"/>
      <c r="T74" s="6"/>
      <c r="U74" s="6"/>
      <c r="AD74" s="40"/>
    </row>
    <row r="75" spans="2:36" ht="21" x14ac:dyDescent="0.25">
      <c r="B75" s="5"/>
      <c r="C75" s="6"/>
      <c r="D75" s="6"/>
      <c r="E75" s="6"/>
      <c r="F75" s="6"/>
      <c r="G75" s="6"/>
      <c r="H75" s="13"/>
      <c r="I75" s="6"/>
      <c r="J75" s="6"/>
      <c r="K75" s="6"/>
      <c r="L75" s="23"/>
      <c r="M75" s="84">
        <f>SUM(M74:P74)</f>
        <v>-479</v>
      </c>
      <c r="N75" s="85"/>
      <c r="O75" s="85"/>
      <c r="P75" s="86"/>
      <c r="Q75" s="6"/>
      <c r="R75" s="6"/>
      <c r="S75" s="6"/>
      <c r="T75" s="6"/>
      <c r="U75" s="6"/>
      <c r="AD75" s="40"/>
    </row>
    <row r="76" spans="2:36" ht="21" x14ac:dyDescent="0.25">
      <c r="B76" s="5"/>
      <c r="C76" s="6"/>
      <c r="D76" s="6"/>
      <c r="E76" s="6"/>
      <c r="F76" s="6"/>
      <c r="G76" s="6"/>
      <c r="H76" s="7" t="s">
        <v>1</v>
      </c>
      <c r="I76" s="8"/>
      <c r="J76" s="9"/>
      <c r="K76" s="77">
        <f>H74+M75</f>
        <v>-479</v>
      </c>
      <c r="L76" s="77"/>
      <c r="M76" s="77"/>
      <c r="N76" s="9"/>
      <c r="O76" s="10" t="s">
        <v>2</v>
      </c>
      <c r="P76" s="11"/>
      <c r="Q76" s="6"/>
      <c r="R76" s="6"/>
      <c r="S76" s="6"/>
      <c r="T76" s="6"/>
      <c r="U76" s="6"/>
      <c r="AD76" s="40"/>
      <c r="AH76" s="39">
        <f>SUM(AB69,AH70)</f>
        <v>912.02564864863257</v>
      </c>
    </row>
    <row r="77" spans="2:36" ht="21" x14ac:dyDescent="0.25">
      <c r="B77" s="5"/>
      <c r="C77" s="6"/>
      <c r="D77" s="6"/>
      <c r="E77" s="6"/>
      <c r="F77" s="6"/>
      <c r="G77" s="6"/>
      <c r="H77" s="68" t="str">
        <f>'[3]Peak Hour Graphical Summary'!$H$77:$P$77</f>
        <v>NB USH 41 Off Ramp</v>
      </c>
      <c r="I77" s="69"/>
      <c r="J77" s="69"/>
      <c r="K77" s="69"/>
      <c r="L77" s="69"/>
      <c r="M77" s="69"/>
      <c r="N77" s="69"/>
      <c r="O77" s="69"/>
      <c r="P77" s="70"/>
      <c r="Q77" s="6"/>
      <c r="R77" s="6"/>
      <c r="S77" s="6"/>
      <c r="T77" s="6"/>
      <c r="U77" s="6"/>
      <c r="AD77" s="40"/>
    </row>
    <row r="78" spans="2:36" ht="21.75" thickBot="1" x14ac:dyDescent="0.3"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2:36" ht="21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</sheetData>
  <mergeCells count="56">
    <mergeCell ref="H25:K25"/>
    <mergeCell ref="H26:K26"/>
    <mergeCell ref="M27:P27"/>
    <mergeCell ref="K28:M28"/>
    <mergeCell ref="H29:P29"/>
    <mergeCell ref="C16:C24"/>
    <mergeCell ref="E16:F19"/>
    <mergeCell ref="G16:G19"/>
    <mergeCell ref="S16:S19"/>
    <mergeCell ref="U16:U24"/>
    <mergeCell ref="D18:D22"/>
    <mergeCell ref="T18:T22"/>
    <mergeCell ref="E21:E24"/>
    <mergeCell ref="Q21:Q24"/>
    <mergeCell ref="R21:S24"/>
    <mergeCell ref="C13:F13"/>
    <mergeCell ref="H13:K13"/>
    <mergeCell ref="C14:F14"/>
    <mergeCell ref="M14:P14"/>
    <mergeCell ref="C15:F15"/>
    <mergeCell ref="M15:P15"/>
    <mergeCell ref="C10:F10"/>
    <mergeCell ref="C11:F11"/>
    <mergeCell ref="H11:P11"/>
    <mergeCell ref="R11:U11"/>
    <mergeCell ref="C12:F12"/>
    <mergeCell ref="K12:M12"/>
    <mergeCell ref="R12:U12"/>
    <mergeCell ref="H73:K73"/>
    <mergeCell ref="H74:K74"/>
    <mergeCell ref="M75:P75"/>
    <mergeCell ref="K76:M76"/>
    <mergeCell ref="H77:P77"/>
    <mergeCell ref="S64:S67"/>
    <mergeCell ref="U64:U72"/>
    <mergeCell ref="D66:D70"/>
    <mergeCell ref="T66:T70"/>
    <mergeCell ref="E69:E72"/>
    <mergeCell ref="Q69:Q72"/>
    <mergeCell ref="R69:S72"/>
    <mergeCell ref="C60:F60"/>
    <mergeCell ref="H61:K61"/>
    <mergeCell ref="M62:P62"/>
    <mergeCell ref="M63:P63"/>
    <mergeCell ref="C64:C72"/>
    <mergeCell ref="E64:F67"/>
    <mergeCell ref="G64:G67"/>
    <mergeCell ref="C61:F61"/>
    <mergeCell ref="C62:F62"/>
    <mergeCell ref="C63:F63"/>
    <mergeCell ref="C58:F58"/>
    <mergeCell ref="H59:P59"/>
    <mergeCell ref="R59:U59"/>
    <mergeCell ref="C59:F59"/>
    <mergeCell ref="K60:M60"/>
    <mergeCell ref="R60:U60"/>
  </mergeCells>
  <conditionalFormatting sqref="AA63:AC63">
    <cfRule type="cellIs" dxfId="1" priority="1" stopIfTrue="1" operator="between">
      <formula>4.9</formula>
      <formula>10</formula>
    </cfRule>
    <cfRule type="cellIs" dxfId="0" priority="2" stopIfTrue="1" operator="greaterThan">
      <formula>10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HNTB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Youngblom</dc:creator>
  <cp:lastModifiedBy>Jerry Shadewald</cp:lastModifiedBy>
  <dcterms:created xsi:type="dcterms:W3CDTF">2013-01-17T20:47:41Z</dcterms:created>
  <dcterms:modified xsi:type="dcterms:W3CDTF">2013-01-21T20:05:33Z</dcterms:modified>
</cp:coreProperties>
</file>