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Jobs\67320 Traffic Analysis Master\I-41 Appleton\TECHPROD\Counts_Timings\"/>
    </mc:Choice>
  </mc:AlternateContent>
  <xr:revisionPtr revIDLastSave="0" documentId="10_ncr:100000_{E0A5D9BD-11F7-4A70-8E9D-D1D5265F099F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Monthly Ave" sheetId="10" r:id="rId1"/>
    <sheet name="Sheet1" sheetId="11" r:id="rId2"/>
  </sheets>
  <definedNames>
    <definedName name="_xlnm.Print_Area" localSheetId="0">'Monthly Ave'!$A$1:$AG$47</definedName>
  </definedNames>
  <calcPr calcId="179017"/>
</workbook>
</file>

<file path=xl/calcChain.xml><?xml version="1.0" encoding="utf-8"?>
<calcChain xmlns="http://schemas.openxmlformats.org/spreadsheetml/2006/main">
  <c r="V2" i="11" l="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G2" i="11"/>
  <c r="F2" i="11"/>
  <c r="E2" i="11"/>
  <c r="D2" i="11"/>
  <c r="C2" i="11"/>
  <c r="B2" i="11"/>
  <c r="H44" i="10" l="1"/>
  <c r="K44" i="10"/>
  <c r="Z35" i="10"/>
  <c r="Y35" i="10"/>
  <c r="Z34" i="10"/>
  <c r="Y34" i="10"/>
  <c r="Z33" i="10"/>
  <c r="Y33" i="10"/>
  <c r="Z32" i="10"/>
  <c r="Y32" i="10"/>
  <c r="Z31" i="10"/>
  <c r="Y31" i="10"/>
  <c r="Z30" i="10"/>
  <c r="Y30" i="10"/>
  <c r="Z29" i="10"/>
  <c r="Y29" i="10"/>
  <c r="Y42" i="10" s="1"/>
  <c r="Y43" i="10" s="1"/>
  <c r="Z28" i="10"/>
  <c r="Y28" i="10"/>
  <c r="Z27" i="10"/>
  <c r="Y27" i="10"/>
  <c r="Z26" i="10"/>
  <c r="Y26" i="10"/>
  <c r="Z25" i="10"/>
  <c r="Y25" i="10"/>
  <c r="Y40" i="10" s="1"/>
  <c r="Y41" i="10" s="1"/>
  <c r="Z24" i="10"/>
  <c r="Y24" i="10"/>
  <c r="Z23" i="10"/>
  <c r="Y23" i="10"/>
  <c r="Z22" i="10"/>
  <c r="Y22" i="10"/>
  <c r="Z21" i="10"/>
  <c r="Y21" i="10"/>
  <c r="Z20" i="10"/>
  <c r="Y20" i="10"/>
  <c r="Z19" i="10"/>
  <c r="Y19" i="10"/>
  <c r="Z18" i="10"/>
  <c r="Y18" i="10"/>
  <c r="Z17" i="10"/>
  <c r="Y17" i="10"/>
  <c r="Z16" i="10"/>
  <c r="Z15" i="10"/>
  <c r="Z14" i="10"/>
  <c r="Z13" i="10"/>
  <c r="Z12" i="10"/>
  <c r="AF35" i="10"/>
  <c r="AE35" i="10"/>
  <c r="AF34" i="10"/>
  <c r="AE34" i="10"/>
  <c r="AF33" i="10"/>
  <c r="AE33" i="10"/>
  <c r="AF32" i="10"/>
  <c r="AE32" i="10"/>
  <c r="AF31" i="10"/>
  <c r="AE31" i="10"/>
  <c r="AF30" i="10"/>
  <c r="AE30" i="10"/>
  <c r="AF29" i="10"/>
  <c r="AE29" i="10"/>
  <c r="AF28" i="10"/>
  <c r="AE28" i="10"/>
  <c r="AF27" i="10"/>
  <c r="AE27" i="10"/>
  <c r="AF26" i="10"/>
  <c r="AE26" i="10"/>
  <c r="AF25" i="10"/>
  <c r="AE25" i="10"/>
  <c r="AF24" i="10"/>
  <c r="AE24" i="10"/>
  <c r="AF23" i="10"/>
  <c r="AE23" i="10"/>
  <c r="AF22" i="10"/>
  <c r="AF40" i="10" s="1"/>
  <c r="AF41" i="10" s="1"/>
  <c r="AE22" i="10"/>
  <c r="AF21" i="10"/>
  <c r="AE21" i="10"/>
  <c r="AF20" i="10"/>
  <c r="AE20" i="10"/>
  <c r="AF19" i="10"/>
  <c r="AE19" i="10"/>
  <c r="AF18" i="10"/>
  <c r="AE18" i="10"/>
  <c r="AF17" i="10"/>
  <c r="AE17" i="10"/>
  <c r="AF16" i="10"/>
  <c r="AF15" i="10"/>
  <c r="AF14" i="10"/>
  <c r="AF13" i="10"/>
  <c r="AF12" i="10"/>
  <c r="U44" i="10"/>
  <c r="T44" i="10"/>
  <c r="R44" i="10"/>
  <c r="Q44" i="10"/>
  <c r="O44" i="10"/>
  <c r="N44" i="10"/>
  <c r="L44" i="10"/>
  <c r="I44" i="10"/>
  <c r="F44" i="10"/>
  <c r="E44" i="10"/>
  <c r="C44" i="10"/>
  <c r="B44" i="10"/>
  <c r="U42" i="10"/>
  <c r="U43" i="10" s="1"/>
  <c r="T42" i="10"/>
  <c r="T43" i="10" s="1"/>
  <c r="R42" i="10"/>
  <c r="R43" i="10" s="1"/>
  <c r="Q42" i="10"/>
  <c r="Q43" i="10" s="1"/>
  <c r="O42" i="10"/>
  <c r="O43" i="10" s="1"/>
  <c r="N42" i="10"/>
  <c r="N43" i="10" s="1"/>
  <c r="L42" i="10"/>
  <c r="L43" i="10" s="1"/>
  <c r="K42" i="10"/>
  <c r="K43" i="10" s="1"/>
  <c r="I42" i="10"/>
  <c r="I43" i="10" s="1"/>
  <c r="H42" i="10"/>
  <c r="H43" i="10" s="1"/>
  <c r="F42" i="10"/>
  <c r="F43" i="10" s="1"/>
  <c r="E42" i="10"/>
  <c r="E43" i="10" s="1"/>
  <c r="C42" i="10"/>
  <c r="C43" i="10" s="1"/>
  <c r="B42" i="10"/>
  <c r="B43" i="10" s="1"/>
  <c r="U40" i="10"/>
  <c r="U41" i="10" s="1"/>
  <c r="T40" i="10"/>
  <c r="T41" i="10" s="1"/>
  <c r="R40" i="10"/>
  <c r="R41" i="10" s="1"/>
  <c r="Q40" i="10"/>
  <c r="Q41" i="10" s="1"/>
  <c r="O40" i="10"/>
  <c r="O41" i="10" s="1"/>
  <c r="N40" i="10"/>
  <c r="N41" i="10" s="1"/>
  <c r="L40" i="10"/>
  <c r="L41" i="10" s="1"/>
  <c r="K40" i="10"/>
  <c r="K41" i="10" s="1"/>
  <c r="I40" i="10"/>
  <c r="I41" i="10" s="1"/>
  <c r="H40" i="10"/>
  <c r="H41" i="10" s="1"/>
  <c r="F40" i="10"/>
  <c r="F41" i="10" s="1"/>
  <c r="E40" i="10"/>
  <c r="E41" i="10" s="1"/>
  <c r="C40" i="10"/>
  <c r="C41" i="10" s="1"/>
  <c r="B40" i="10"/>
  <c r="B41" i="10" s="1"/>
  <c r="U38" i="10"/>
  <c r="U39" i="10" s="1"/>
  <c r="T38" i="10"/>
  <c r="T39" i="10" s="1"/>
  <c r="R38" i="10"/>
  <c r="R39" i="10" s="1"/>
  <c r="Q38" i="10"/>
  <c r="Q39" i="10" s="1"/>
  <c r="O38" i="10"/>
  <c r="O39" i="10" s="1"/>
  <c r="N38" i="10"/>
  <c r="N39" i="10" s="1"/>
  <c r="L38" i="10"/>
  <c r="L39" i="10" s="1"/>
  <c r="K38" i="10"/>
  <c r="K39" i="10" s="1"/>
  <c r="I38" i="10"/>
  <c r="I39" i="10" s="1"/>
  <c r="H38" i="10"/>
  <c r="H39" i="10" s="1"/>
  <c r="F38" i="10"/>
  <c r="F39" i="10" s="1"/>
  <c r="E38" i="10"/>
  <c r="E39" i="10" s="1"/>
  <c r="C38" i="10"/>
  <c r="C39" i="10" s="1"/>
  <c r="B38" i="10"/>
  <c r="B39" i="10" s="1"/>
  <c r="U36" i="10"/>
  <c r="U47" i="10" s="1"/>
  <c r="T36" i="10"/>
  <c r="T47" i="10" s="1"/>
  <c r="R36" i="10"/>
  <c r="R47" i="10" s="1"/>
  <c r="Q36" i="10"/>
  <c r="Q47" i="10" s="1"/>
  <c r="O36" i="10"/>
  <c r="N36" i="10"/>
  <c r="L36" i="10"/>
  <c r="K36" i="10"/>
  <c r="I36" i="10"/>
  <c r="H36" i="10"/>
  <c r="F36" i="10"/>
  <c r="E36" i="10"/>
  <c r="C36" i="10"/>
  <c r="B36" i="10"/>
  <c r="W35" i="10"/>
  <c r="V35" i="10"/>
  <c r="S35" i="10"/>
  <c r="P35" i="10"/>
  <c r="M35" i="10"/>
  <c r="J35" i="10"/>
  <c r="G35" i="10"/>
  <c r="D35" i="10"/>
  <c r="W34" i="10"/>
  <c r="V34" i="10"/>
  <c r="S34" i="10"/>
  <c r="P34" i="10"/>
  <c r="M34" i="10"/>
  <c r="J34" i="10"/>
  <c r="G34" i="10"/>
  <c r="D34" i="10"/>
  <c r="W33" i="10"/>
  <c r="V33" i="10"/>
  <c r="S33" i="10"/>
  <c r="P33" i="10"/>
  <c r="M33" i="10"/>
  <c r="J33" i="10"/>
  <c r="G33" i="10"/>
  <c r="D33" i="10"/>
  <c r="W32" i="10"/>
  <c r="V32" i="10"/>
  <c r="S32" i="10"/>
  <c r="P32" i="10"/>
  <c r="M32" i="10"/>
  <c r="J32" i="10"/>
  <c r="G32" i="10"/>
  <c r="D32" i="10"/>
  <c r="W31" i="10"/>
  <c r="V31" i="10"/>
  <c r="S31" i="10"/>
  <c r="P31" i="10"/>
  <c r="M31" i="10"/>
  <c r="J31" i="10"/>
  <c r="G31" i="10"/>
  <c r="D31" i="10"/>
  <c r="W30" i="10"/>
  <c r="V30" i="10"/>
  <c r="S30" i="10"/>
  <c r="P30" i="10"/>
  <c r="M30" i="10"/>
  <c r="J30" i="10"/>
  <c r="G30" i="10"/>
  <c r="D30" i="10"/>
  <c r="W29" i="10"/>
  <c r="V29" i="10"/>
  <c r="S29" i="10"/>
  <c r="P29" i="10"/>
  <c r="M29" i="10"/>
  <c r="J29" i="10"/>
  <c r="G29" i="10"/>
  <c r="D29" i="10"/>
  <c r="W28" i="10"/>
  <c r="V28" i="10"/>
  <c r="S28" i="10"/>
  <c r="P28" i="10"/>
  <c r="M28" i="10"/>
  <c r="J28" i="10"/>
  <c r="G28" i="10"/>
  <c r="D28" i="10"/>
  <c r="AE42" i="10"/>
  <c r="AE43" i="10" s="1"/>
  <c r="Z42" i="10"/>
  <c r="Z43" i="10" s="1"/>
  <c r="W27" i="10"/>
  <c r="V27" i="10"/>
  <c r="S27" i="10"/>
  <c r="S42" i="10" s="1"/>
  <c r="S43" i="10" s="1"/>
  <c r="P27" i="10"/>
  <c r="M27" i="10"/>
  <c r="J27" i="10"/>
  <c r="J42" i="10" s="1"/>
  <c r="J43" i="10" s="1"/>
  <c r="G27" i="10"/>
  <c r="G42" i="10" s="1"/>
  <c r="G43" i="10" s="1"/>
  <c r="D27" i="10"/>
  <c r="D42" i="10" s="1"/>
  <c r="D43" i="10" s="1"/>
  <c r="W26" i="10"/>
  <c r="V26" i="10"/>
  <c r="S26" i="10"/>
  <c r="P26" i="10"/>
  <c r="M26" i="10"/>
  <c r="J26" i="10"/>
  <c r="G26" i="10"/>
  <c r="D26" i="10"/>
  <c r="W25" i="10"/>
  <c r="V25" i="10"/>
  <c r="S25" i="10"/>
  <c r="P25" i="10"/>
  <c r="M25" i="10"/>
  <c r="J25" i="10"/>
  <c r="G25" i="10"/>
  <c r="D25" i="10"/>
  <c r="W24" i="10"/>
  <c r="V24" i="10"/>
  <c r="S24" i="10"/>
  <c r="P24" i="10"/>
  <c r="M24" i="10"/>
  <c r="J24" i="10"/>
  <c r="G24" i="10"/>
  <c r="D24" i="10"/>
  <c r="W23" i="10"/>
  <c r="V23" i="10"/>
  <c r="S23" i="10"/>
  <c r="P23" i="10"/>
  <c r="M23" i="10"/>
  <c r="J23" i="10"/>
  <c r="G23" i="10"/>
  <c r="D23" i="10"/>
  <c r="AE40" i="10"/>
  <c r="AE41" i="10" s="1"/>
  <c r="Z40" i="10"/>
  <c r="Z41" i="10" s="1"/>
  <c r="W22" i="10"/>
  <c r="V22" i="10"/>
  <c r="V40" i="10" s="1"/>
  <c r="V41" i="10" s="1"/>
  <c r="S22" i="10"/>
  <c r="S40" i="10" s="1"/>
  <c r="S41" i="10" s="1"/>
  <c r="P22" i="10"/>
  <c r="P40" i="10" s="1"/>
  <c r="P41" i="10" s="1"/>
  <c r="M22" i="10"/>
  <c r="M40" i="10" s="1"/>
  <c r="M41" i="10" s="1"/>
  <c r="J22" i="10"/>
  <c r="J40" i="10" s="1"/>
  <c r="J41" i="10" s="1"/>
  <c r="G22" i="10"/>
  <c r="D22" i="10"/>
  <c r="D40" i="10" s="1"/>
  <c r="D41" i="10" s="1"/>
  <c r="W21" i="10"/>
  <c r="V21" i="10"/>
  <c r="S21" i="10"/>
  <c r="P21" i="10"/>
  <c r="M21" i="10"/>
  <c r="J21" i="10"/>
  <c r="G21" i="10"/>
  <c r="D21" i="10"/>
  <c r="W20" i="10"/>
  <c r="V20" i="10"/>
  <c r="S20" i="10"/>
  <c r="P20" i="10"/>
  <c r="M20" i="10"/>
  <c r="J20" i="10"/>
  <c r="G20" i="10"/>
  <c r="D20" i="10"/>
  <c r="W19" i="10"/>
  <c r="V19" i="10"/>
  <c r="S19" i="10"/>
  <c r="P19" i="10"/>
  <c r="M19" i="10"/>
  <c r="J19" i="10"/>
  <c r="G19" i="10"/>
  <c r="D19" i="10"/>
  <c r="W18" i="10"/>
  <c r="V18" i="10"/>
  <c r="S18" i="10"/>
  <c r="P18" i="10"/>
  <c r="M18" i="10"/>
  <c r="J18" i="10"/>
  <c r="G18" i="10"/>
  <c r="D18" i="10"/>
  <c r="W17" i="10"/>
  <c r="V17" i="10"/>
  <c r="S17" i="10"/>
  <c r="P17" i="10"/>
  <c r="M17" i="10"/>
  <c r="J17" i="10"/>
  <c r="G17" i="10"/>
  <c r="D17" i="10"/>
  <c r="W16" i="10"/>
  <c r="V16" i="10"/>
  <c r="S16" i="10"/>
  <c r="P16" i="10"/>
  <c r="M16" i="10"/>
  <c r="J16" i="10"/>
  <c r="G16" i="10"/>
  <c r="D16" i="10"/>
  <c r="W15" i="10"/>
  <c r="V15" i="10"/>
  <c r="S15" i="10"/>
  <c r="P15" i="10"/>
  <c r="M15" i="10"/>
  <c r="J15" i="10"/>
  <c r="G15" i="10"/>
  <c r="D15" i="10"/>
  <c r="W14" i="10"/>
  <c r="V14" i="10"/>
  <c r="S14" i="10"/>
  <c r="P14" i="10"/>
  <c r="M14" i="10"/>
  <c r="J14" i="10"/>
  <c r="G14" i="10"/>
  <c r="D14" i="10"/>
  <c r="W13" i="10"/>
  <c r="V13" i="10"/>
  <c r="S13" i="10"/>
  <c r="P13" i="10"/>
  <c r="M13" i="10"/>
  <c r="J13" i="10"/>
  <c r="G13" i="10"/>
  <c r="D13" i="10"/>
  <c r="W12" i="10"/>
  <c r="V12" i="10"/>
  <c r="S12" i="10"/>
  <c r="P12" i="10"/>
  <c r="M12" i="10"/>
  <c r="J12" i="10"/>
  <c r="G12" i="10"/>
  <c r="D12" i="10"/>
  <c r="AF42" i="10" l="1"/>
  <c r="AF43" i="10" s="1"/>
  <c r="M42" i="10"/>
  <c r="M43" i="10" s="1"/>
  <c r="G40" i="10"/>
  <c r="G41" i="10" s="1"/>
  <c r="V42" i="10"/>
  <c r="V43" i="10" s="1"/>
  <c r="P42" i="10"/>
  <c r="P43" i="10" s="1"/>
  <c r="AC12" i="10"/>
  <c r="AC13" i="10"/>
  <c r="AC14" i="10"/>
  <c r="AC38" i="10" s="1"/>
  <c r="AC39" i="10" s="1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E12" i="10"/>
  <c r="AG12" i="10" s="1"/>
  <c r="AE13" i="10"/>
  <c r="AG13" i="10" s="1"/>
  <c r="AE14" i="10"/>
  <c r="AG14" i="10" s="1"/>
  <c r="AE15" i="10"/>
  <c r="AG15" i="10" s="1"/>
  <c r="AE16" i="10"/>
  <c r="AG16" i="10" s="1"/>
  <c r="AG17" i="10"/>
  <c r="AG18" i="10"/>
  <c r="AG19" i="10"/>
  <c r="AG20" i="10"/>
  <c r="AG21" i="10"/>
  <c r="AG22" i="10"/>
  <c r="AG40" i="10" s="1"/>
  <c r="AG41" i="10" s="1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Y12" i="10"/>
  <c r="AA12" i="10" s="1"/>
  <c r="Y13" i="10"/>
  <c r="AA13" i="10" s="1"/>
  <c r="Y14" i="10"/>
  <c r="AA14" i="10" s="1"/>
  <c r="Y15" i="10"/>
  <c r="AA15" i="10" s="1"/>
  <c r="Y16" i="10"/>
  <c r="AA16" i="10" s="1"/>
  <c r="AA17" i="10"/>
  <c r="AA18" i="10"/>
  <c r="AA19" i="10"/>
  <c r="AA20" i="10"/>
  <c r="AA21" i="10"/>
  <c r="AA22" i="10"/>
  <c r="AA40" i="10" s="1"/>
  <c r="AA41" i="10" s="1"/>
  <c r="AA23" i="10"/>
  <c r="AA24" i="10"/>
  <c r="AA25" i="10"/>
  <c r="AA26" i="10"/>
  <c r="AA27" i="10"/>
  <c r="AA28" i="10"/>
  <c r="AA29" i="10"/>
  <c r="AA30" i="10"/>
  <c r="AA42" i="10" s="1"/>
  <c r="AA43" i="10" s="1"/>
  <c r="AA31" i="10"/>
  <c r="AA32" i="10"/>
  <c r="AA33" i="10"/>
  <c r="AA34" i="10"/>
  <c r="AA35" i="10"/>
  <c r="AB12" i="10"/>
  <c r="AD12" i="10" s="1"/>
  <c r="AB13" i="10"/>
  <c r="AD13" i="10" s="1"/>
  <c r="AB14" i="10"/>
  <c r="AD14" i="10" s="1"/>
  <c r="AB15" i="10"/>
  <c r="AD15" i="10" s="1"/>
  <c r="AB16" i="10"/>
  <c r="AD16" i="10" s="1"/>
  <c r="AB17" i="10"/>
  <c r="AD17" i="10" s="1"/>
  <c r="AB18" i="10"/>
  <c r="AD18" i="10" s="1"/>
  <c r="AB19" i="10"/>
  <c r="AD19" i="10" s="1"/>
  <c r="AB20" i="10"/>
  <c r="AD20" i="10" s="1"/>
  <c r="AB21" i="10"/>
  <c r="AD21" i="10" s="1"/>
  <c r="AB22" i="10"/>
  <c r="AB23" i="10"/>
  <c r="AD23" i="10" s="1"/>
  <c r="AB24" i="10"/>
  <c r="AD24" i="10" s="1"/>
  <c r="AB25" i="10"/>
  <c r="AD25" i="10" s="1"/>
  <c r="AB26" i="10"/>
  <c r="AD26" i="10" s="1"/>
  <c r="AB27" i="10"/>
  <c r="AB28" i="10"/>
  <c r="AD28" i="10" s="1"/>
  <c r="AB29" i="10"/>
  <c r="AD29" i="10" s="1"/>
  <c r="AB30" i="10"/>
  <c r="AD30" i="10" s="1"/>
  <c r="AB31" i="10"/>
  <c r="AD31" i="10" s="1"/>
  <c r="AB32" i="10"/>
  <c r="AD32" i="10" s="1"/>
  <c r="AB33" i="10"/>
  <c r="AD33" i="10" s="1"/>
  <c r="AB34" i="10"/>
  <c r="AD34" i="10" s="1"/>
  <c r="AB35" i="10"/>
  <c r="AD35" i="10" s="1"/>
  <c r="D44" i="10"/>
  <c r="D38" i="10"/>
  <c r="D39" i="10" s="1"/>
  <c r="G44" i="10"/>
  <c r="G38" i="10"/>
  <c r="G39" i="10" s="1"/>
  <c r="J44" i="10"/>
  <c r="J38" i="10"/>
  <c r="J39" i="10" s="1"/>
  <c r="M44" i="10"/>
  <c r="M38" i="10"/>
  <c r="M39" i="10" s="1"/>
  <c r="P44" i="10"/>
  <c r="P38" i="10"/>
  <c r="P39" i="10" s="1"/>
  <c r="P36" i="10"/>
  <c r="S44" i="10"/>
  <c r="S38" i="10"/>
  <c r="S39" i="10" s="1"/>
  <c r="S36" i="10"/>
  <c r="V44" i="10"/>
  <c r="V38" i="10"/>
  <c r="V39" i="10" s="1"/>
  <c r="V36" i="10"/>
  <c r="Y38" i="10"/>
  <c r="Y39" i="10" s="1"/>
  <c r="Z44" i="10"/>
  <c r="Z38" i="10"/>
  <c r="Z39" i="10" s="1"/>
  <c r="Z36" i="10"/>
  <c r="AC44" i="10"/>
  <c r="AF44" i="10"/>
  <c r="AF38" i="10"/>
  <c r="AF39" i="10" s="1"/>
  <c r="AF36" i="10"/>
  <c r="B47" i="10"/>
  <c r="B46" i="10"/>
  <c r="C47" i="10"/>
  <c r="C46" i="10"/>
  <c r="E47" i="10"/>
  <c r="E46" i="10"/>
  <c r="F47" i="10"/>
  <c r="F46" i="10"/>
  <c r="H47" i="10"/>
  <c r="H46" i="10"/>
  <c r="I47" i="10"/>
  <c r="I46" i="10"/>
  <c r="K47" i="10"/>
  <c r="K46" i="10"/>
  <c r="L47" i="10"/>
  <c r="L46" i="10"/>
  <c r="N47" i="10"/>
  <c r="N46" i="10"/>
  <c r="O47" i="10"/>
  <c r="O46" i="10"/>
  <c r="AG42" i="10"/>
  <c r="AG43" i="10" s="1"/>
  <c r="D36" i="10"/>
  <c r="G36" i="10"/>
  <c r="J36" i="10"/>
  <c r="M36" i="10"/>
  <c r="B45" i="10"/>
  <c r="C45" i="10"/>
  <c r="E45" i="10"/>
  <c r="F45" i="10"/>
  <c r="H45" i="10"/>
  <c r="I45" i="10"/>
  <c r="K45" i="10"/>
  <c r="L45" i="10"/>
  <c r="N45" i="10"/>
  <c r="O45" i="10"/>
  <c r="Q45" i="10"/>
  <c r="R45" i="10"/>
  <c r="T45" i="10"/>
  <c r="U45" i="10"/>
  <c r="Q46" i="10"/>
  <c r="R46" i="10"/>
  <c r="T46" i="10"/>
  <c r="U46" i="10"/>
  <c r="Y44" i="10" l="1"/>
  <c r="AB38" i="10"/>
  <c r="AB39" i="10" s="1"/>
  <c r="AE36" i="10"/>
  <c r="AB44" i="10"/>
  <c r="AB36" i="10"/>
  <c r="AE38" i="10"/>
  <c r="AE39" i="10" s="1"/>
  <c r="AE44" i="10"/>
  <c r="AE46" i="10" s="1"/>
  <c r="AC36" i="10"/>
  <c r="AC47" i="10" s="1"/>
  <c r="Y36" i="10"/>
  <c r="AD22" i="10"/>
  <c r="AD40" i="10" s="1"/>
  <c r="AD41" i="10" s="1"/>
  <c r="AB40" i="10"/>
  <c r="AB41" i="10" s="1"/>
  <c r="AC40" i="10"/>
  <c r="AC41" i="10" s="1"/>
  <c r="AD27" i="10"/>
  <c r="AD42" i="10" s="1"/>
  <c r="AD43" i="10" s="1"/>
  <c r="AB42" i="10"/>
  <c r="AB43" i="10" s="1"/>
  <c r="AC42" i="10"/>
  <c r="AC43" i="10" s="1"/>
  <c r="M47" i="10"/>
  <c r="M46" i="10"/>
  <c r="J47" i="10"/>
  <c r="J46" i="10"/>
  <c r="G47" i="10"/>
  <c r="G46" i="10"/>
  <c r="D47" i="10"/>
  <c r="D46" i="10"/>
  <c r="AG44" i="10"/>
  <c r="AG38" i="10"/>
  <c r="AG39" i="10" s="1"/>
  <c r="AG36" i="10"/>
  <c r="AD44" i="10"/>
  <c r="AD38" i="10"/>
  <c r="AD39" i="10" s="1"/>
  <c r="AD36" i="10"/>
  <c r="AA44" i="10"/>
  <c r="AA38" i="10"/>
  <c r="AA39" i="10" s="1"/>
  <c r="AA36" i="10"/>
  <c r="AF47" i="10"/>
  <c r="AF46" i="10"/>
  <c r="AE47" i="10"/>
  <c r="AB47" i="10"/>
  <c r="AB46" i="10"/>
  <c r="Z47" i="10"/>
  <c r="Z46" i="10"/>
  <c r="Y47" i="10"/>
  <c r="Y46" i="10"/>
  <c r="V47" i="10"/>
  <c r="V46" i="10"/>
  <c r="S47" i="10"/>
  <c r="S46" i="10"/>
  <c r="P47" i="10"/>
  <c r="P46" i="10"/>
  <c r="AF45" i="10"/>
  <c r="AC45" i="10"/>
  <c r="AB45" i="10"/>
  <c r="Z45" i="10"/>
  <c r="Y45" i="10"/>
  <c r="V45" i="10"/>
  <c r="S45" i="10"/>
  <c r="P45" i="10"/>
  <c r="M45" i="10"/>
  <c r="J45" i="10"/>
  <c r="G45" i="10"/>
  <c r="D45" i="10"/>
  <c r="AC46" i="10" l="1"/>
  <c r="AE45" i="10"/>
  <c r="AA47" i="10"/>
  <c r="AA46" i="10"/>
  <c r="AD47" i="10"/>
  <c r="AD46" i="10"/>
  <c r="AG47" i="10"/>
  <c r="AG46" i="10"/>
  <c r="AA45" i="10"/>
  <c r="AD45" i="10"/>
  <c r="AG45" i="10"/>
</calcChain>
</file>

<file path=xl/sharedStrings.xml><?xml version="1.0" encoding="utf-8"?>
<sst xmlns="http://schemas.openxmlformats.org/spreadsheetml/2006/main" count="240" uniqueCount="170">
  <si>
    <t>Wisconsin Department of Transportation</t>
  </si>
  <si>
    <t xml:space="preserve">Location </t>
  </si>
  <si>
    <t xml:space="preserve">Segment ID </t>
  </si>
  <si>
    <t xml:space="preserve">Site # </t>
  </si>
  <si>
    <t xml:space="preserve">Seasonal Factor Group </t>
  </si>
  <si>
    <t xml:space="preserve">Region </t>
  </si>
  <si>
    <t xml:space="preserve">Daily Factor Group </t>
  </si>
  <si>
    <t xml:space="preserve">County </t>
  </si>
  <si>
    <t xml:space="preserve">Axle Factor Group </t>
  </si>
  <si>
    <t xml:space="preserve">Funct. Class </t>
  </si>
  <si>
    <t xml:space="preserve">Growth Factor Group </t>
  </si>
  <si>
    <t>Hour</t>
  </si>
  <si>
    <t>Mon-Thurs Average</t>
  </si>
  <si>
    <t>Mon-Fri Average</t>
  </si>
  <si>
    <t>7 Day Average</t>
  </si>
  <si>
    <t>Pos Dir</t>
  </si>
  <si>
    <t>Neg Dir</t>
  </si>
  <si>
    <t>Total</t>
  </si>
  <si>
    <t>Daily Total</t>
  </si>
  <si>
    <t>AM Peak</t>
  </si>
  <si>
    <t>MD Peak</t>
  </si>
  <si>
    <t>PM Peak</t>
  </si>
  <si>
    <t>Daily Peak</t>
  </si>
  <si>
    <t>% of Total</t>
  </si>
  <si>
    <t>Daily Ave</t>
  </si>
  <si>
    <r>
      <t>00:00</t>
    </r>
    <r>
      <rPr>
        <sz val="11"/>
        <color indexed="8"/>
        <rFont val="Calibri"/>
        <family val="2"/>
        <scheme val="minor"/>
      </rPr>
      <t>-00:59</t>
    </r>
  </si>
  <si>
    <r>
      <t>01:00</t>
    </r>
    <r>
      <rPr>
        <sz val="11"/>
        <color indexed="8"/>
        <rFont val="Calibri"/>
        <family val="2"/>
        <scheme val="minor"/>
      </rPr>
      <t>-01:59</t>
    </r>
  </si>
  <si>
    <r>
      <t>02:00</t>
    </r>
    <r>
      <rPr>
        <sz val="11"/>
        <color indexed="8"/>
        <rFont val="Calibri"/>
        <family val="2"/>
        <scheme val="minor"/>
      </rPr>
      <t>-02:59</t>
    </r>
  </si>
  <si>
    <r>
      <t>03:00</t>
    </r>
    <r>
      <rPr>
        <sz val="11"/>
        <color indexed="8"/>
        <rFont val="Calibri"/>
        <family val="2"/>
        <scheme val="minor"/>
      </rPr>
      <t>-03:59</t>
    </r>
  </si>
  <si>
    <r>
      <t>04:00</t>
    </r>
    <r>
      <rPr>
        <sz val="11"/>
        <color indexed="8"/>
        <rFont val="Calibri"/>
        <family val="2"/>
        <scheme val="minor"/>
      </rPr>
      <t>-04:59</t>
    </r>
  </si>
  <si>
    <r>
      <t>05:00</t>
    </r>
    <r>
      <rPr>
        <sz val="11"/>
        <color indexed="8"/>
        <rFont val="Calibri"/>
        <family val="2"/>
        <scheme val="minor"/>
      </rPr>
      <t>-05:59</t>
    </r>
  </si>
  <si>
    <r>
      <t>06:00</t>
    </r>
    <r>
      <rPr>
        <sz val="11"/>
        <color indexed="8"/>
        <rFont val="Calibri"/>
        <family val="2"/>
        <scheme val="minor"/>
      </rPr>
      <t>-06:59</t>
    </r>
  </si>
  <si>
    <r>
      <t>07:00</t>
    </r>
    <r>
      <rPr>
        <sz val="11"/>
        <color indexed="8"/>
        <rFont val="Calibri"/>
        <family val="2"/>
        <scheme val="minor"/>
      </rPr>
      <t>-07:59</t>
    </r>
  </si>
  <si>
    <r>
      <t>08:00</t>
    </r>
    <r>
      <rPr>
        <sz val="11"/>
        <color indexed="8"/>
        <rFont val="Calibri"/>
        <family val="2"/>
        <scheme val="minor"/>
      </rPr>
      <t>-08:59</t>
    </r>
  </si>
  <si>
    <r>
      <t>09:00</t>
    </r>
    <r>
      <rPr>
        <sz val="11"/>
        <color indexed="8"/>
        <rFont val="Calibri"/>
        <family val="2"/>
        <scheme val="minor"/>
      </rPr>
      <t>-09:59</t>
    </r>
  </si>
  <si>
    <r>
      <t>10:00</t>
    </r>
    <r>
      <rPr>
        <sz val="11"/>
        <color indexed="8"/>
        <rFont val="Calibri"/>
        <family val="2"/>
        <scheme val="minor"/>
      </rPr>
      <t>-10:59</t>
    </r>
  </si>
  <si>
    <r>
      <t>11:00</t>
    </r>
    <r>
      <rPr>
        <sz val="11"/>
        <color indexed="8"/>
        <rFont val="Calibri"/>
        <family val="2"/>
        <scheme val="minor"/>
      </rPr>
      <t>-11:59</t>
    </r>
  </si>
  <si>
    <r>
      <t>12:00</t>
    </r>
    <r>
      <rPr>
        <sz val="11"/>
        <color indexed="8"/>
        <rFont val="Calibri"/>
        <family val="2"/>
        <scheme val="minor"/>
      </rPr>
      <t>-12:59</t>
    </r>
  </si>
  <si>
    <r>
      <t>13:00</t>
    </r>
    <r>
      <rPr>
        <sz val="11"/>
        <color indexed="8"/>
        <rFont val="Calibri"/>
        <family val="2"/>
        <scheme val="minor"/>
      </rPr>
      <t>-13:59</t>
    </r>
  </si>
  <si>
    <r>
      <t>14:00</t>
    </r>
    <r>
      <rPr>
        <sz val="11"/>
        <color indexed="8"/>
        <rFont val="Calibri"/>
        <family val="2"/>
        <scheme val="minor"/>
      </rPr>
      <t>-14:59</t>
    </r>
  </si>
  <si>
    <r>
      <t>15:00</t>
    </r>
    <r>
      <rPr>
        <sz val="11"/>
        <color indexed="8"/>
        <rFont val="Calibri"/>
        <family val="2"/>
        <scheme val="minor"/>
      </rPr>
      <t>-15:59</t>
    </r>
  </si>
  <si>
    <r>
      <t>16:00</t>
    </r>
    <r>
      <rPr>
        <sz val="11"/>
        <color indexed="8"/>
        <rFont val="Calibri"/>
        <family val="2"/>
        <scheme val="minor"/>
      </rPr>
      <t>-16:59</t>
    </r>
  </si>
  <si>
    <r>
      <t>17:00</t>
    </r>
    <r>
      <rPr>
        <sz val="11"/>
        <color indexed="8"/>
        <rFont val="Calibri"/>
        <family val="2"/>
        <scheme val="minor"/>
      </rPr>
      <t>-17:59</t>
    </r>
  </si>
  <si>
    <r>
      <t>18:00</t>
    </r>
    <r>
      <rPr>
        <sz val="11"/>
        <color indexed="8"/>
        <rFont val="Calibri"/>
        <family val="2"/>
        <scheme val="minor"/>
      </rPr>
      <t>-18:59</t>
    </r>
  </si>
  <si>
    <r>
      <t>19:00</t>
    </r>
    <r>
      <rPr>
        <sz val="11"/>
        <color indexed="8"/>
        <rFont val="Calibri"/>
        <family val="2"/>
        <scheme val="minor"/>
      </rPr>
      <t>-19:59</t>
    </r>
  </si>
  <si>
    <r>
      <t>20:00</t>
    </r>
    <r>
      <rPr>
        <sz val="11"/>
        <color indexed="8"/>
        <rFont val="Calibri"/>
        <family val="2"/>
        <scheme val="minor"/>
      </rPr>
      <t>-20:59</t>
    </r>
  </si>
  <si>
    <r>
      <t>21:00</t>
    </r>
    <r>
      <rPr>
        <sz val="11"/>
        <color indexed="8"/>
        <rFont val="Calibri"/>
        <family val="2"/>
        <scheme val="minor"/>
      </rPr>
      <t>-21:59</t>
    </r>
  </si>
  <si>
    <r>
      <t>22:00</t>
    </r>
    <r>
      <rPr>
        <sz val="11"/>
        <color indexed="8"/>
        <rFont val="Calibri"/>
        <family val="2"/>
        <scheme val="minor"/>
      </rPr>
      <t>-22:59</t>
    </r>
  </si>
  <si>
    <r>
      <t>23:00</t>
    </r>
    <r>
      <rPr>
        <sz val="11"/>
        <color indexed="8"/>
        <rFont val="Calibri"/>
        <family val="2"/>
        <scheme val="minor"/>
      </rPr>
      <t>-23:59</t>
    </r>
  </si>
  <si>
    <t>Sundays</t>
  </si>
  <si>
    <t>Saturday</t>
  </si>
  <si>
    <t>Mon-Thu Ave</t>
  </si>
  <si>
    <t>Friday</t>
  </si>
  <si>
    <t>Sunday</t>
  </si>
  <si>
    <t>Mondays</t>
  </si>
  <si>
    <t>Tuesdays</t>
  </si>
  <si>
    <t>Wednesdays</t>
  </si>
  <si>
    <t>Thursdays</t>
  </si>
  <si>
    <t>Fridays</t>
  </si>
  <si>
    <t>Saturdays</t>
  </si>
  <si>
    <t>Monthly Average Hourly Volume by Day of Week</t>
  </si>
  <si>
    <t>Continuous Count</t>
  </si>
  <si>
    <t>Sep 2018</t>
  </si>
  <si>
    <t>USH 41 BTWN STH 125 &amp; STH 96 APPLETON</t>
  </si>
  <si>
    <t>5403</t>
  </si>
  <si>
    <t>440105</t>
  </si>
  <si>
    <t>2</t>
  </si>
  <si>
    <t>NE</t>
  </si>
  <si>
    <t>OUTAGAMIE</t>
  </si>
  <si>
    <t>5</t>
  </si>
  <si>
    <t>U Principal Arterial - Other Freeways</t>
  </si>
  <si>
    <t>1</t>
  </si>
  <si>
    <t>12:00 AM</t>
  </si>
  <si>
    <t>12:15 AM</t>
  </si>
  <si>
    <t>12:30 AM</t>
  </si>
  <si>
    <t>12:45 AM</t>
  </si>
  <si>
    <t>01:00 AM</t>
  </si>
  <si>
    <t>01:15 AM</t>
  </si>
  <si>
    <t>01:30 AM</t>
  </si>
  <si>
    <t>01:45 AM</t>
  </si>
  <si>
    <t>02:00 AM</t>
  </si>
  <si>
    <t>02:15 AM</t>
  </si>
  <si>
    <t>02:30 AM</t>
  </si>
  <si>
    <t>02:45 AM</t>
  </si>
  <si>
    <t>03:00 AM</t>
  </si>
  <si>
    <t>03:15 AM</t>
  </si>
  <si>
    <t>03:30 AM</t>
  </si>
  <si>
    <t>03:45 AM</t>
  </si>
  <si>
    <t>04:00 AM</t>
  </si>
  <si>
    <t>04:15 AM</t>
  </si>
  <si>
    <t>04:30 AM</t>
  </si>
  <si>
    <t>04:45 AM</t>
  </si>
  <si>
    <t>05:00 AM</t>
  </si>
  <si>
    <t>05:15 AM</t>
  </si>
  <si>
    <t>05:30 AM</t>
  </si>
  <si>
    <t>05:45 AM</t>
  </si>
  <si>
    <t>06:00 AM</t>
  </si>
  <si>
    <t>06:15 AM</t>
  </si>
  <si>
    <t>06:30 AM</t>
  </si>
  <si>
    <t>06:45 AM</t>
  </si>
  <si>
    <t>07:00 AM</t>
  </si>
  <si>
    <t>07:15 AM</t>
  </si>
  <si>
    <t>07:30 AM</t>
  </si>
  <si>
    <t>07:45 AM</t>
  </si>
  <si>
    <t>08:00 AM</t>
  </si>
  <si>
    <t>08:15 AM</t>
  </si>
  <si>
    <t>08:30 AM</t>
  </si>
  <si>
    <t>08:45 AM</t>
  </si>
  <si>
    <t>09:00 AM</t>
  </si>
  <si>
    <t>09:15 AM</t>
  </si>
  <si>
    <t>09:30 AM</t>
  </si>
  <si>
    <t>09:45 AM</t>
  </si>
  <si>
    <t>10:00 AM</t>
  </si>
  <si>
    <t>10:15 AM</t>
  </si>
  <si>
    <t>10:30 AM</t>
  </si>
  <si>
    <t>10:45 AM</t>
  </si>
  <si>
    <t>11:00 AM</t>
  </si>
  <si>
    <t>11:15 AM</t>
  </si>
  <si>
    <t>11:30 AM</t>
  </si>
  <si>
    <t>11:45 AM</t>
  </si>
  <si>
    <t>12:00 PM</t>
  </si>
  <si>
    <t>12:15 PM</t>
  </si>
  <si>
    <t>12:30 PM</t>
  </si>
  <si>
    <t>12:45 PM</t>
  </si>
  <si>
    <t>01:00 PM</t>
  </si>
  <si>
    <t>01:15 PM</t>
  </si>
  <si>
    <t>01:30 PM</t>
  </si>
  <si>
    <t>01:45 PM</t>
  </si>
  <si>
    <t>02:00 PM</t>
  </si>
  <si>
    <t>02:15 PM</t>
  </si>
  <si>
    <t>02:30 PM</t>
  </si>
  <si>
    <t>02:45 PM</t>
  </si>
  <si>
    <t>03:00 PM</t>
  </si>
  <si>
    <t>03:15 PM</t>
  </si>
  <si>
    <t>03:30 PM</t>
  </si>
  <si>
    <t>03:45 PM</t>
  </si>
  <si>
    <t>04:00 PM</t>
  </si>
  <si>
    <t>04:15 PM</t>
  </si>
  <si>
    <t>04:30 PM</t>
  </si>
  <si>
    <t>04:45 PM</t>
  </si>
  <si>
    <t>05:00 PM</t>
  </si>
  <si>
    <t>05:15 PM</t>
  </si>
  <si>
    <t>05:30 PM</t>
  </si>
  <si>
    <t>05:45 PM</t>
  </si>
  <si>
    <t>06:00 PM</t>
  </si>
  <si>
    <t>06:15 PM</t>
  </si>
  <si>
    <t>06:30 PM</t>
  </si>
  <si>
    <t>06:45 PM</t>
  </si>
  <si>
    <t>07:00 PM</t>
  </si>
  <si>
    <t>07:15 PM</t>
  </si>
  <si>
    <t>07:30 PM</t>
  </si>
  <si>
    <t>07:45 PM</t>
  </si>
  <si>
    <t>08:00 PM</t>
  </si>
  <si>
    <t>08:15 PM</t>
  </si>
  <si>
    <t>08:30 PM</t>
  </si>
  <si>
    <t>08:45 PM</t>
  </si>
  <si>
    <t>09:00 PM</t>
  </si>
  <si>
    <t>09:15 PM</t>
  </si>
  <si>
    <t>09:30 PM</t>
  </si>
  <si>
    <t>09:45 PM</t>
  </si>
  <si>
    <t>10:00 PM</t>
  </si>
  <si>
    <t>10:15 PM</t>
  </si>
  <si>
    <t>10:30 PM</t>
  </si>
  <si>
    <t>10:45 PM</t>
  </si>
  <si>
    <t>11:00 PM</t>
  </si>
  <si>
    <t>11:15 PM</t>
  </si>
  <si>
    <t>11:30 PM</t>
  </si>
  <si>
    <t>11:45 PM</t>
  </si>
  <si>
    <t>Pos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</si>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</sst>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09]d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6"/>
      <color theme="0"/>
      <name val="Calibri"/>
      <family val="2"/>
      <scheme val="minor"/>
    </font>
    <font>
      <i/>
      <sz val="14"/>
      <color indexed="8"/>
      <name val="Calibri"/>
      <family val="2"/>
      <scheme val="minor"/>
    </font>
    <font>
      <b/>
      <i/>
      <sz val="14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BD3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A8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1">
    <xf numFmtId="0" fontId="0" fillId="0" borderId="0" xfId="0"/>
    <xf numFmtId="0" fontId="7" fillId="0" borderId="0" xfId="0" applyFont="1" applyFill="1" applyBorder="1" applyAlignment="1">
      <alignment vertical="top"/>
    </xf>
    <xf numFmtId="0" fontId="0" fillId="0" borderId="0" xfId="0" applyFont="1"/>
    <xf numFmtId="0" fontId="8" fillId="2" borderId="22" xfId="0" applyFont="1" applyFill="1" applyBorder="1" applyAlignment="1">
      <alignment horizontal="right" vertical="top"/>
    </xf>
    <xf numFmtId="0" fontId="8" fillId="2" borderId="23" xfId="0" applyFont="1" applyFill="1" applyBorder="1" applyAlignment="1">
      <alignment horizontal="right" vertical="top"/>
    </xf>
    <xf numFmtId="0" fontId="9" fillId="2" borderId="24" xfId="0" applyFont="1" applyFill="1" applyBorder="1" applyAlignment="1">
      <alignment horizontal="right" vertical="top"/>
    </xf>
    <xf numFmtId="0" fontId="8" fillId="0" borderId="22" xfId="0" applyFont="1" applyBorder="1" applyAlignment="1">
      <alignment horizontal="right" vertical="top"/>
    </xf>
    <xf numFmtId="0" fontId="8" fillId="0" borderId="23" xfId="0" applyFont="1" applyBorder="1" applyAlignment="1">
      <alignment horizontal="right" vertical="top"/>
    </xf>
    <xf numFmtId="0" fontId="9" fillId="0" borderId="24" xfId="0" applyFont="1" applyBorder="1" applyAlignment="1">
      <alignment horizontal="right" vertical="top"/>
    </xf>
    <xf numFmtId="0" fontId="8" fillId="3" borderId="22" xfId="0" applyFont="1" applyFill="1" applyBorder="1" applyAlignment="1">
      <alignment horizontal="right" vertical="top"/>
    </xf>
    <xf numFmtId="0" fontId="8" fillId="3" borderId="23" xfId="0" applyFont="1" applyFill="1" applyBorder="1" applyAlignment="1">
      <alignment horizontal="right" vertical="top"/>
    </xf>
    <xf numFmtId="0" fontId="9" fillId="3" borderId="24" xfId="0" applyFont="1" applyFill="1" applyBorder="1" applyAlignment="1">
      <alignment horizontal="right" vertical="top"/>
    </xf>
    <xf numFmtId="0" fontId="8" fillId="4" borderId="22" xfId="0" applyFont="1" applyFill="1" applyBorder="1" applyAlignment="1">
      <alignment horizontal="right" vertical="top"/>
    </xf>
    <xf numFmtId="0" fontId="8" fillId="4" borderId="23" xfId="0" applyFont="1" applyFill="1" applyBorder="1" applyAlignment="1">
      <alignment horizontal="right" vertical="top"/>
    </xf>
    <xf numFmtId="0" fontId="9" fillId="4" borderId="24" xfId="0" applyFont="1" applyFill="1" applyBorder="1" applyAlignment="1">
      <alignment horizontal="right" vertical="top"/>
    </xf>
    <xf numFmtId="0" fontId="8" fillId="5" borderId="22" xfId="0" applyFont="1" applyFill="1" applyBorder="1" applyAlignment="1">
      <alignment horizontal="right" vertical="top"/>
    </xf>
    <xf numFmtId="0" fontId="8" fillId="5" borderId="23" xfId="0" applyFont="1" applyFill="1" applyBorder="1" applyAlignment="1">
      <alignment horizontal="right" vertical="top"/>
    </xf>
    <xf numFmtId="0" fontId="9" fillId="5" borderId="24" xfId="0" applyFont="1" applyFill="1" applyBorder="1" applyAlignment="1">
      <alignment horizontal="right" vertical="top"/>
    </xf>
    <xf numFmtId="0" fontId="8" fillId="6" borderId="26" xfId="0" applyFont="1" applyFill="1" applyBorder="1" applyAlignment="1">
      <alignment horizontal="right" vertical="top"/>
    </xf>
    <xf numFmtId="0" fontId="8" fillId="6" borderId="23" xfId="0" applyFont="1" applyFill="1" applyBorder="1" applyAlignment="1">
      <alignment horizontal="right" vertical="top"/>
    </xf>
    <xf numFmtId="0" fontId="9" fillId="6" borderId="24" xfId="0" applyFont="1" applyFill="1" applyBorder="1" applyAlignment="1">
      <alignment horizontal="right" vertical="top"/>
    </xf>
    <xf numFmtId="0" fontId="8" fillId="7" borderId="27" xfId="0" applyFont="1" applyFill="1" applyBorder="1" applyAlignment="1">
      <alignment horizontal="center" vertical="top"/>
    </xf>
    <xf numFmtId="3" fontId="7" fillId="2" borderId="28" xfId="0" applyNumberFormat="1" applyFont="1" applyFill="1" applyBorder="1" applyAlignment="1">
      <alignment horizontal="right" vertical="top"/>
    </xf>
    <xf numFmtId="3" fontId="7" fillId="2" borderId="29" xfId="0" applyNumberFormat="1" applyFont="1" applyFill="1" applyBorder="1" applyAlignment="1">
      <alignment horizontal="right" vertical="top"/>
    </xf>
    <xf numFmtId="3" fontId="10" fillId="2" borderId="30" xfId="0" applyNumberFormat="1" applyFont="1" applyFill="1" applyBorder="1" applyAlignment="1">
      <alignment horizontal="right" vertical="top"/>
    </xf>
    <xf numFmtId="3" fontId="7" fillId="0" borderId="28" xfId="0" applyNumberFormat="1" applyFont="1" applyBorder="1" applyAlignment="1">
      <alignment horizontal="right" vertical="top"/>
    </xf>
    <xf numFmtId="3" fontId="7" fillId="0" borderId="29" xfId="0" applyNumberFormat="1" applyFont="1" applyBorder="1" applyAlignment="1">
      <alignment horizontal="right" vertical="top"/>
    </xf>
    <xf numFmtId="3" fontId="10" fillId="0" borderId="30" xfId="0" applyNumberFormat="1" applyFont="1" applyBorder="1" applyAlignment="1">
      <alignment horizontal="right" vertical="top"/>
    </xf>
    <xf numFmtId="3" fontId="7" fillId="3" borderId="28" xfId="0" applyNumberFormat="1" applyFont="1" applyFill="1" applyBorder="1" applyAlignment="1">
      <alignment horizontal="right" vertical="top"/>
    </xf>
    <xf numFmtId="3" fontId="7" fillId="3" borderId="29" xfId="0" applyNumberFormat="1" applyFont="1" applyFill="1" applyBorder="1" applyAlignment="1">
      <alignment horizontal="right" vertical="top"/>
    </xf>
    <xf numFmtId="3" fontId="10" fillId="3" borderId="30" xfId="0" applyNumberFormat="1" applyFont="1" applyFill="1" applyBorder="1" applyAlignment="1">
      <alignment horizontal="right" vertical="top"/>
    </xf>
    <xf numFmtId="3" fontId="7" fillId="4" borderId="28" xfId="0" applyNumberFormat="1" applyFont="1" applyFill="1" applyBorder="1" applyAlignment="1">
      <alignment horizontal="right" vertical="top"/>
    </xf>
    <xf numFmtId="3" fontId="7" fillId="4" borderId="29" xfId="0" applyNumberFormat="1" applyFont="1" applyFill="1" applyBorder="1" applyAlignment="1">
      <alignment horizontal="right" vertical="top"/>
    </xf>
    <xf numFmtId="3" fontId="10" fillId="4" borderId="30" xfId="0" applyNumberFormat="1" applyFont="1" applyFill="1" applyBorder="1" applyAlignment="1">
      <alignment horizontal="right" vertical="top"/>
    </xf>
    <xf numFmtId="3" fontId="7" fillId="5" borderId="28" xfId="0" applyNumberFormat="1" applyFont="1" applyFill="1" applyBorder="1" applyAlignment="1">
      <alignment horizontal="right" vertical="top"/>
    </xf>
    <xf numFmtId="3" fontId="7" fillId="5" borderId="29" xfId="0" applyNumberFormat="1" applyFont="1" applyFill="1" applyBorder="1" applyAlignment="1">
      <alignment horizontal="right" vertical="top"/>
    </xf>
    <xf numFmtId="3" fontId="10" fillId="5" borderId="30" xfId="0" applyNumberFormat="1" applyFont="1" applyFill="1" applyBorder="1" applyAlignment="1">
      <alignment horizontal="right" vertical="top"/>
    </xf>
    <xf numFmtId="3" fontId="7" fillId="6" borderId="31" xfId="0" applyNumberFormat="1" applyFont="1" applyFill="1" applyBorder="1" applyAlignment="1">
      <alignment horizontal="right" vertical="top"/>
    </xf>
    <xf numFmtId="3" fontId="7" fillId="6" borderId="29" xfId="0" applyNumberFormat="1" applyFont="1" applyFill="1" applyBorder="1" applyAlignment="1">
      <alignment horizontal="right" vertical="top"/>
    </xf>
    <xf numFmtId="3" fontId="10" fillId="6" borderId="30" xfId="0" applyNumberFormat="1" applyFont="1" applyFill="1" applyBorder="1" applyAlignment="1">
      <alignment horizontal="right" vertical="top"/>
    </xf>
    <xf numFmtId="0" fontId="8" fillId="7" borderId="32" xfId="0" applyFont="1" applyFill="1" applyBorder="1" applyAlignment="1">
      <alignment horizontal="center" vertical="top"/>
    </xf>
    <xf numFmtId="3" fontId="7" fillId="2" borderId="33" xfId="0" applyNumberFormat="1" applyFont="1" applyFill="1" applyBorder="1" applyAlignment="1">
      <alignment horizontal="right" vertical="top"/>
    </xf>
    <xf numFmtId="3" fontId="7" fillId="2" borderId="34" xfId="0" applyNumberFormat="1" applyFont="1" applyFill="1" applyBorder="1" applyAlignment="1">
      <alignment horizontal="right" vertical="top"/>
    </xf>
    <xf numFmtId="3" fontId="10" fillId="2" borderId="35" xfId="0" applyNumberFormat="1" applyFont="1" applyFill="1" applyBorder="1" applyAlignment="1">
      <alignment horizontal="right" vertical="top"/>
    </xf>
    <xf numFmtId="3" fontId="7" fillId="0" borderId="33" xfId="0" applyNumberFormat="1" applyFont="1" applyBorder="1" applyAlignment="1">
      <alignment horizontal="right" vertical="top"/>
    </xf>
    <xf numFmtId="3" fontId="7" fillId="0" borderId="34" xfId="0" applyNumberFormat="1" applyFont="1" applyBorder="1" applyAlignment="1">
      <alignment horizontal="right" vertical="top"/>
    </xf>
    <xf numFmtId="3" fontId="10" fillId="0" borderId="35" xfId="0" applyNumberFormat="1" applyFont="1" applyBorder="1" applyAlignment="1">
      <alignment horizontal="right" vertical="top"/>
    </xf>
    <xf numFmtId="3" fontId="7" fillId="3" borderId="33" xfId="0" applyNumberFormat="1" applyFont="1" applyFill="1" applyBorder="1" applyAlignment="1">
      <alignment horizontal="right" vertical="top"/>
    </xf>
    <xf numFmtId="3" fontId="7" fillId="3" borderId="34" xfId="0" applyNumberFormat="1" applyFont="1" applyFill="1" applyBorder="1" applyAlignment="1">
      <alignment horizontal="right" vertical="top"/>
    </xf>
    <xf numFmtId="3" fontId="10" fillId="3" borderId="35" xfId="0" applyNumberFormat="1" applyFont="1" applyFill="1" applyBorder="1" applyAlignment="1">
      <alignment horizontal="right" vertical="top"/>
    </xf>
    <xf numFmtId="3" fontId="7" fillId="4" borderId="33" xfId="0" applyNumberFormat="1" applyFont="1" applyFill="1" applyBorder="1" applyAlignment="1">
      <alignment horizontal="right" vertical="top"/>
    </xf>
    <xf numFmtId="3" fontId="7" fillId="4" borderId="34" xfId="0" applyNumberFormat="1" applyFont="1" applyFill="1" applyBorder="1" applyAlignment="1">
      <alignment horizontal="right" vertical="top"/>
    </xf>
    <xf numFmtId="3" fontId="10" fillId="4" borderId="35" xfId="0" applyNumberFormat="1" applyFont="1" applyFill="1" applyBorder="1" applyAlignment="1">
      <alignment horizontal="right" vertical="top"/>
    </xf>
    <xf numFmtId="3" fontId="7" fillId="5" borderId="33" xfId="0" applyNumberFormat="1" applyFont="1" applyFill="1" applyBorder="1" applyAlignment="1">
      <alignment horizontal="right" vertical="top"/>
    </xf>
    <xf numFmtId="3" fontId="7" fillId="5" borderId="34" xfId="0" applyNumberFormat="1" applyFont="1" applyFill="1" applyBorder="1" applyAlignment="1">
      <alignment horizontal="right" vertical="top"/>
    </xf>
    <xf numFmtId="3" fontId="10" fillId="5" borderId="35" xfId="0" applyNumberFormat="1" applyFont="1" applyFill="1" applyBorder="1" applyAlignment="1">
      <alignment horizontal="right" vertical="top"/>
    </xf>
    <xf numFmtId="3" fontId="7" fillId="6" borderId="9" xfId="0" applyNumberFormat="1" applyFont="1" applyFill="1" applyBorder="1" applyAlignment="1">
      <alignment horizontal="right" vertical="top"/>
    </xf>
    <xf numFmtId="3" fontId="7" fillId="6" borderId="34" xfId="0" applyNumberFormat="1" applyFont="1" applyFill="1" applyBorder="1" applyAlignment="1">
      <alignment horizontal="right" vertical="top"/>
    </xf>
    <xf numFmtId="3" fontId="10" fillId="6" borderId="35" xfId="0" applyNumberFormat="1" applyFont="1" applyFill="1" applyBorder="1" applyAlignment="1">
      <alignment horizontal="right" vertical="top"/>
    </xf>
    <xf numFmtId="0" fontId="8" fillId="7" borderId="36" xfId="0" applyFont="1" applyFill="1" applyBorder="1" applyAlignment="1">
      <alignment horizontal="center" vertical="top"/>
    </xf>
    <xf numFmtId="3" fontId="7" fillId="2" borderId="37" xfId="0" applyNumberFormat="1" applyFont="1" applyFill="1" applyBorder="1" applyAlignment="1">
      <alignment horizontal="right" vertical="top"/>
    </xf>
    <xf numFmtId="3" fontId="7" fillId="2" borderId="38" xfId="0" applyNumberFormat="1" applyFont="1" applyFill="1" applyBorder="1" applyAlignment="1">
      <alignment horizontal="right" vertical="top"/>
    </xf>
    <xf numFmtId="3" fontId="10" fillId="2" borderId="39" xfId="0" applyNumberFormat="1" applyFont="1" applyFill="1" applyBorder="1" applyAlignment="1">
      <alignment horizontal="right" vertical="top"/>
    </xf>
    <xf numFmtId="3" fontId="7" fillId="0" borderId="37" xfId="0" applyNumberFormat="1" applyFont="1" applyBorder="1" applyAlignment="1">
      <alignment horizontal="right" vertical="top"/>
    </xf>
    <xf numFmtId="3" fontId="7" fillId="0" borderId="38" xfId="0" applyNumberFormat="1" applyFont="1" applyBorder="1" applyAlignment="1">
      <alignment horizontal="right" vertical="top"/>
    </xf>
    <xf numFmtId="3" fontId="10" fillId="0" borderId="39" xfId="0" applyNumberFormat="1" applyFont="1" applyBorder="1" applyAlignment="1">
      <alignment horizontal="right" vertical="top"/>
    </xf>
    <xf numFmtId="3" fontId="7" fillId="3" borderId="37" xfId="0" applyNumberFormat="1" applyFont="1" applyFill="1" applyBorder="1" applyAlignment="1">
      <alignment horizontal="right" vertical="top"/>
    </xf>
    <xf numFmtId="3" fontId="7" fillId="3" borderId="38" xfId="0" applyNumberFormat="1" applyFont="1" applyFill="1" applyBorder="1" applyAlignment="1">
      <alignment horizontal="right" vertical="top"/>
    </xf>
    <xf numFmtId="3" fontId="10" fillId="3" borderId="39" xfId="0" applyNumberFormat="1" applyFont="1" applyFill="1" applyBorder="1" applyAlignment="1">
      <alignment horizontal="right" vertical="top"/>
    </xf>
    <xf numFmtId="3" fontId="7" fillId="4" borderId="37" xfId="0" applyNumberFormat="1" applyFont="1" applyFill="1" applyBorder="1" applyAlignment="1">
      <alignment horizontal="right" vertical="top"/>
    </xf>
    <xf numFmtId="3" fontId="7" fillId="4" borderId="38" xfId="0" applyNumberFormat="1" applyFont="1" applyFill="1" applyBorder="1" applyAlignment="1">
      <alignment horizontal="right" vertical="top"/>
    </xf>
    <xf numFmtId="3" fontId="10" fillId="4" borderId="39" xfId="0" applyNumberFormat="1" applyFont="1" applyFill="1" applyBorder="1" applyAlignment="1">
      <alignment horizontal="right" vertical="top"/>
    </xf>
    <xf numFmtId="3" fontId="7" fillId="5" borderId="37" xfId="0" applyNumberFormat="1" applyFont="1" applyFill="1" applyBorder="1" applyAlignment="1">
      <alignment horizontal="right" vertical="top"/>
    </xf>
    <xf numFmtId="3" fontId="7" fillId="5" borderId="38" xfId="0" applyNumberFormat="1" applyFont="1" applyFill="1" applyBorder="1" applyAlignment="1">
      <alignment horizontal="right" vertical="top"/>
    </xf>
    <xf numFmtId="3" fontId="10" fillId="5" borderId="39" xfId="0" applyNumberFormat="1" applyFont="1" applyFill="1" applyBorder="1" applyAlignment="1">
      <alignment horizontal="right" vertical="top"/>
    </xf>
    <xf numFmtId="0" fontId="8" fillId="8" borderId="27" xfId="0" applyFont="1" applyFill="1" applyBorder="1" applyAlignment="1">
      <alignment horizontal="center" vertical="top"/>
    </xf>
    <xf numFmtId="0" fontId="8" fillId="8" borderId="32" xfId="0" applyFont="1" applyFill="1" applyBorder="1" applyAlignment="1">
      <alignment horizontal="center" vertical="top"/>
    </xf>
    <xf numFmtId="0" fontId="8" fillId="8" borderId="36" xfId="0" applyFont="1" applyFill="1" applyBorder="1" applyAlignment="1">
      <alignment horizontal="center" vertical="top"/>
    </xf>
    <xf numFmtId="0" fontId="8" fillId="9" borderId="27" xfId="0" applyFont="1" applyFill="1" applyBorder="1" applyAlignment="1">
      <alignment horizontal="center" vertical="top"/>
    </xf>
    <xf numFmtId="0" fontId="8" fillId="9" borderId="32" xfId="0" applyFont="1" applyFill="1" applyBorder="1" applyAlignment="1">
      <alignment horizontal="center" vertical="top"/>
    </xf>
    <xf numFmtId="0" fontId="8" fillId="9" borderId="36" xfId="0" applyFont="1" applyFill="1" applyBorder="1" applyAlignment="1">
      <alignment horizontal="center" vertical="top"/>
    </xf>
    <xf numFmtId="3" fontId="7" fillId="6" borderId="14" xfId="0" applyNumberFormat="1" applyFont="1" applyFill="1" applyBorder="1" applyAlignment="1">
      <alignment horizontal="right" vertical="top"/>
    </xf>
    <xf numFmtId="3" fontId="7" fillId="6" borderId="38" xfId="0" applyNumberFormat="1" applyFont="1" applyFill="1" applyBorder="1" applyAlignment="1">
      <alignment horizontal="right" vertical="top"/>
    </xf>
    <xf numFmtId="3" fontId="10" fillId="6" borderId="39" xfId="0" applyNumberFormat="1" applyFont="1" applyFill="1" applyBorder="1" applyAlignment="1">
      <alignment horizontal="right" vertical="top"/>
    </xf>
    <xf numFmtId="3" fontId="8" fillId="2" borderId="22" xfId="0" applyNumberFormat="1" applyFont="1" applyFill="1" applyBorder="1" applyAlignment="1">
      <alignment horizontal="right" vertical="top"/>
    </xf>
    <xf numFmtId="3" fontId="8" fillId="2" borderId="23" xfId="0" applyNumberFormat="1" applyFont="1" applyFill="1" applyBorder="1" applyAlignment="1">
      <alignment horizontal="right" vertical="top"/>
    </xf>
    <xf numFmtId="3" fontId="9" fillId="2" borderId="24" xfId="0" applyNumberFormat="1" applyFont="1" applyFill="1" applyBorder="1" applyAlignment="1">
      <alignment horizontal="right" vertical="top"/>
    </xf>
    <xf numFmtId="3" fontId="8" fillId="0" borderId="22" xfId="0" applyNumberFormat="1" applyFont="1" applyBorder="1" applyAlignment="1">
      <alignment horizontal="right" vertical="top"/>
    </xf>
    <xf numFmtId="3" fontId="8" fillId="0" borderId="23" xfId="0" applyNumberFormat="1" applyFont="1" applyBorder="1" applyAlignment="1">
      <alignment horizontal="right" vertical="top"/>
    </xf>
    <xf numFmtId="3" fontId="9" fillId="0" borderId="24" xfId="0" applyNumberFormat="1" applyFont="1" applyBorder="1" applyAlignment="1">
      <alignment horizontal="right" vertical="top"/>
    </xf>
    <xf numFmtId="3" fontId="8" fillId="3" borderId="22" xfId="0" applyNumberFormat="1" applyFont="1" applyFill="1" applyBorder="1" applyAlignment="1">
      <alignment horizontal="right" vertical="top"/>
    </xf>
    <xf numFmtId="3" fontId="8" fillId="3" borderId="23" xfId="0" applyNumberFormat="1" applyFont="1" applyFill="1" applyBorder="1" applyAlignment="1">
      <alignment horizontal="right" vertical="top"/>
    </xf>
    <xf numFmtId="3" fontId="9" fillId="3" borderId="24" xfId="0" applyNumberFormat="1" applyFont="1" applyFill="1" applyBorder="1" applyAlignment="1">
      <alignment horizontal="right" vertical="top"/>
    </xf>
    <xf numFmtId="3" fontId="8" fillId="4" borderId="22" xfId="0" applyNumberFormat="1" applyFont="1" applyFill="1" applyBorder="1" applyAlignment="1">
      <alignment horizontal="right" vertical="top"/>
    </xf>
    <xf numFmtId="3" fontId="8" fillId="4" borderId="23" xfId="0" applyNumberFormat="1" applyFont="1" applyFill="1" applyBorder="1" applyAlignment="1">
      <alignment horizontal="right" vertical="top"/>
    </xf>
    <xf numFmtId="3" fontId="9" fillId="4" borderId="24" xfId="0" applyNumberFormat="1" applyFont="1" applyFill="1" applyBorder="1" applyAlignment="1">
      <alignment horizontal="right" vertical="top"/>
    </xf>
    <xf numFmtId="3" fontId="8" fillId="5" borderId="22" xfId="0" applyNumberFormat="1" applyFont="1" applyFill="1" applyBorder="1" applyAlignment="1">
      <alignment horizontal="right" vertical="top"/>
    </xf>
    <xf numFmtId="3" fontId="8" fillId="5" borderId="23" xfId="0" applyNumberFormat="1" applyFont="1" applyFill="1" applyBorder="1" applyAlignment="1">
      <alignment horizontal="right" vertical="top"/>
    </xf>
    <xf numFmtId="3" fontId="9" fillId="5" borderId="24" xfId="0" applyNumberFormat="1" applyFont="1" applyFill="1" applyBorder="1" applyAlignment="1">
      <alignment horizontal="right" vertical="top"/>
    </xf>
    <xf numFmtId="3" fontId="8" fillId="6" borderId="26" xfId="0" applyNumberFormat="1" applyFont="1" applyFill="1" applyBorder="1" applyAlignment="1">
      <alignment horizontal="right" vertical="top"/>
    </xf>
    <xf numFmtId="3" fontId="8" fillId="6" borderId="41" xfId="0" applyNumberFormat="1" applyFont="1" applyFill="1" applyBorder="1" applyAlignment="1">
      <alignment horizontal="right" vertical="top"/>
    </xf>
    <xf numFmtId="3" fontId="8" fillId="6" borderId="42" xfId="0" applyNumberFormat="1" applyFont="1" applyFill="1" applyBorder="1" applyAlignment="1">
      <alignment horizontal="right" vertical="top"/>
    </xf>
    <xf numFmtId="0" fontId="7" fillId="0" borderId="43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44" xfId="0" applyFont="1" applyBorder="1" applyAlignment="1">
      <alignment vertical="top"/>
    </xf>
    <xf numFmtId="3" fontId="8" fillId="2" borderId="46" xfId="0" applyNumberFormat="1" applyFont="1" applyFill="1" applyBorder="1" applyAlignment="1">
      <alignment horizontal="right" vertical="top"/>
    </xf>
    <xf numFmtId="3" fontId="8" fillId="2" borderId="47" xfId="0" applyNumberFormat="1" applyFont="1" applyFill="1" applyBorder="1" applyAlignment="1">
      <alignment horizontal="right" vertical="top"/>
    </xf>
    <xf numFmtId="3" fontId="9" fillId="2" borderId="48" xfId="0" applyNumberFormat="1" applyFont="1" applyFill="1" applyBorder="1" applyAlignment="1">
      <alignment horizontal="right" vertical="top"/>
    </xf>
    <xf numFmtId="3" fontId="8" fillId="0" borderId="46" xfId="0" applyNumberFormat="1" applyFont="1" applyBorder="1" applyAlignment="1">
      <alignment horizontal="right" vertical="top"/>
    </xf>
    <xf numFmtId="3" fontId="8" fillId="0" borderId="47" xfId="0" applyNumberFormat="1" applyFont="1" applyBorder="1" applyAlignment="1">
      <alignment horizontal="right" vertical="top"/>
    </xf>
    <xf numFmtId="3" fontId="9" fillId="0" borderId="48" xfId="0" applyNumberFormat="1" applyFont="1" applyBorder="1" applyAlignment="1">
      <alignment horizontal="right" vertical="top"/>
    </xf>
    <xf numFmtId="3" fontId="8" fillId="3" borderId="46" xfId="0" applyNumberFormat="1" applyFont="1" applyFill="1" applyBorder="1" applyAlignment="1">
      <alignment horizontal="right" vertical="top"/>
    </xf>
    <xf numFmtId="3" fontId="8" fillId="3" borderId="47" xfId="0" applyNumberFormat="1" applyFont="1" applyFill="1" applyBorder="1" applyAlignment="1">
      <alignment horizontal="right" vertical="top"/>
    </xf>
    <xf numFmtId="3" fontId="9" fillId="3" borderId="48" xfId="0" applyNumberFormat="1" applyFont="1" applyFill="1" applyBorder="1" applyAlignment="1">
      <alignment horizontal="right" vertical="top"/>
    </xf>
    <xf numFmtId="3" fontId="8" fillId="4" borderId="46" xfId="0" applyNumberFormat="1" applyFont="1" applyFill="1" applyBorder="1" applyAlignment="1">
      <alignment horizontal="right" vertical="top"/>
    </xf>
    <xf numFmtId="3" fontId="8" fillId="4" borderId="47" xfId="0" applyNumberFormat="1" applyFont="1" applyFill="1" applyBorder="1" applyAlignment="1">
      <alignment horizontal="right" vertical="top"/>
    </xf>
    <xf numFmtId="3" fontId="9" fillId="4" borderId="48" xfId="0" applyNumberFormat="1" applyFont="1" applyFill="1" applyBorder="1" applyAlignment="1">
      <alignment horizontal="right" vertical="top"/>
    </xf>
    <xf numFmtId="3" fontId="8" fillId="5" borderId="46" xfId="0" applyNumberFormat="1" applyFont="1" applyFill="1" applyBorder="1" applyAlignment="1">
      <alignment horizontal="right" vertical="top"/>
    </xf>
    <xf numFmtId="3" fontId="8" fillId="5" borderId="47" xfId="0" applyNumberFormat="1" applyFont="1" applyFill="1" applyBorder="1" applyAlignment="1">
      <alignment horizontal="right" vertical="top"/>
    </xf>
    <xf numFmtId="3" fontId="9" fillId="5" borderId="48" xfId="0" applyNumberFormat="1" applyFont="1" applyFill="1" applyBorder="1" applyAlignment="1">
      <alignment horizontal="right" vertical="top"/>
    </xf>
    <xf numFmtId="3" fontId="8" fillId="6" borderId="49" xfId="0" applyNumberFormat="1" applyFont="1" applyFill="1" applyBorder="1" applyAlignment="1">
      <alignment horizontal="right" vertical="top"/>
    </xf>
    <xf numFmtId="3" fontId="8" fillId="6" borderId="47" xfId="0" applyNumberFormat="1" applyFont="1" applyFill="1" applyBorder="1" applyAlignment="1">
      <alignment horizontal="right" vertical="top"/>
    </xf>
    <xf numFmtId="3" fontId="9" fillId="6" borderId="48" xfId="0" applyNumberFormat="1" applyFont="1" applyFill="1" applyBorder="1" applyAlignment="1">
      <alignment horizontal="right" vertical="top"/>
    </xf>
    <xf numFmtId="3" fontId="8" fillId="2" borderId="51" xfId="0" applyNumberFormat="1" applyFont="1" applyFill="1" applyBorder="1" applyAlignment="1">
      <alignment horizontal="right" vertical="top"/>
    </xf>
    <xf numFmtId="3" fontId="8" fillId="2" borderId="52" xfId="0" applyNumberFormat="1" applyFont="1" applyFill="1" applyBorder="1" applyAlignment="1">
      <alignment horizontal="right" vertical="top"/>
    </xf>
    <xf numFmtId="3" fontId="9" fillId="2" borderId="53" xfId="0" applyNumberFormat="1" applyFont="1" applyFill="1" applyBorder="1" applyAlignment="1">
      <alignment horizontal="right" vertical="top"/>
    </xf>
    <xf numFmtId="3" fontId="8" fillId="0" borderId="51" xfId="0" applyNumberFormat="1" applyFont="1" applyBorder="1" applyAlignment="1">
      <alignment horizontal="right" vertical="top"/>
    </xf>
    <xf numFmtId="3" fontId="8" fillId="0" borderId="52" xfId="0" applyNumberFormat="1" applyFont="1" applyBorder="1" applyAlignment="1">
      <alignment horizontal="right" vertical="top"/>
    </xf>
    <xf numFmtId="3" fontId="9" fillId="0" borderId="53" xfId="0" applyNumberFormat="1" applyFont="1" applyBorder="1" applyAlignment="1">
      <alignment horizontal="right" vertical="top"/>
    </xf>
    <xf numFmtId="3" fontId="8" fillId="3" borderId="51" xfId="0" applyNumberFormat="1" applyFont="1" applyFill="1" applyBorder="1" applyAlignment="1">
      <alignment horizontal="right" vertical="top"/>
    </xf>
    <xf numFmtId="3" fontId="8" fillId="3" borderId="52" xfId="0" applyNumberFormat="1" applyFont="1" applyFill="1" applyBorder="1" applyAlignment="1">
      <alignment horizontal="right" vertical="top"/>
    </xf>
    <xf numFmtId="3" fontId="9" fillId="3" borderId="53" xfId="0" applyNumberFormat="1" applyFont="1" applyFill="1" applyBorder="1" applyAlignment="1">
      <alignment horizontal="right" vertical="top"/>
    </xf>
    <xf numFmtId="3" fontId="8" fillId="4" borderId="51" xfId="0" applyNumberFormat="1" applyFont="1" applyFill="1" applyBorder="1" applyAlignment="1">
      <alignment horizontal="right" vertical="top"/>
    </xf>
    <xf numFmtId="3" fontId="8" fillId="4" borderId="52" xfId="0" applyNumberFormat="1" applyFont="1" applyFill="1" applyBorder="1" applyAlignment="1">
      <alignment horizontal="right" vertical="top"/>
    </xf>
    <xf numFmtId="3" fontId="9" fillId="4" borderId="53" xfId="0" applyNumberFormat="1" applyFont="1" applyFill="1" applyBorder="1" applyAlignment="1">
      <alignment horizontal="right" vertical="top"/>
    </xf>
    <xf numFmtId="3" fontId="8" fillId="5" borderId="51" xfId="0" applyNumberFormat="1" applyFont="1" applyFill="1" applyBorder="1" applyAlignment="1">
      <alignment horizontal="right" vertical="top"/>
    </xf>
    <xf numFmtId="3" fontId="8" fillId="5" borderId="52" xfId="0" applyNumberFormat="1" applyFont="1" applyFill="1" applyBorder="1" applyAlignment="1">
      <alignment horizontal="right" vertical="top"/>
    </xf>
    <xf numFmtId="3" fontId="9" fillId="5" borderId="53" xfId="0" applyNumberFormat="1" applyFont="1" applyFill="1" applyBorder="1" applyAlignment="1">
      <alignment horizontal="right" vertical="top"/>
    </xf>
    <xf numFmtId="3" fontId="8" fillId="6" borderId="4" xfId="0" applyNumberFormat="1" applyFont="1" applyFill="1" applyBorder="1" applyAlignment="1">
      <alignment horizontal="right" vertical="top"/>
    </xf>
    <xf numFmtId="3" fontId="8" fillId="6" borderId="52" xfId="0" applyNumberFormat="1" applyFont="1" applyFill="1" applyBorder="1" applyAlignment="1">
      <alignment horizontal="right" vertical="top"/>
    </xf>
    <xf numFmtId="3" fontId="9" fillId="6" borderId="53" xfId="0" applyNumberFormat="1" applyFont="1" applyFill="1" applyBorder="1" applyAlignment="1">
      <alignment horizontal="right" vertical="top"/>
    </xf>
    <xf numFmtId="164" fontId="7" fillId="2" borderId="55" xfId="1" applyNumberFormat="1" applyFont="1" applyFill="1" applyBorder="1" applyAlignment="1">
      <alignment horizontal="right" vertical="top"/>
    </xf>
    <xf numFmtId="164" fontId="7" fillId="2" borderId="56" xfId="1" applyNumberFormat="1" applyFont="1" applyFill="1" applyBorder="1" applyAlignment="1">
      <alignment horizontal="right" vertical="top"/>
    </xf>
    <xf numFmtId="164" fontId="10" fillId="2" borderId="57" xfId="1" applyNumberFormat="1" applyFont="1" applyFill="1" applyBorder="1" applyAlignment="1">
      <alignment horizontal="right" vertical="top"/>
    </xf>
    <xf numFmtId="164" fontId="7" fillId="0" borderId="58" xfId="1" applyNumberFormat="1" applyFont="1" applyBorder="1" applyAlignment="1">
      <alignment horizontal="right" vertical="top"/>
    </xf>
    <xf numFmtId="164" fontId="7" fillId="0" borderId="56" xfId="1" applyNumberFormat="1" applyFont="1" applyBorder="1" applyAlignment="1">
      <alignment horizontal="right" vertical="top"/>
    </xf>
    <xf numFmtId="164" fontId="10" fillId="0" borderId="57" xfId="1" applyNumberFormat="1" applyFont="1" applyBorder="1" applyAlignment="1">
      <alignment horizontal="right" vertical="top"/>
    </xf>
    <xf numFmtId="164" fontId="7" fillId="3" borderId="58" xfId="1" applyNumberFormat="1" applyFont="1" applyFill="1" applyBorder="1" applyAlignment="1">
      <alignment horizontal="right" vertical="top"/>
    </xf>
    <xf numFmtId="164" fontId="7" fillId="3" borderId="56" xfId="1" applyNumberFormat="1" applyFont="1" applyFill="1" applyBorder="1" applyAlignment="1">
      <alignment horizontal="right" vertical="top"/>
    </xf>
    <xf numFmtId="164" fontId="10" fillId="3" borderId="57" xfId="1" applyNumberFormat="1" applyFont="1" applyFill="1" applyBorder="1" applyAlignment="1">
      <alignment horizontal="right" vertical="top"/>
    </xf>
    <xf numFmtId="164" fontId="7" fillId="4" borderId="58" xfId="1" applyNumberFormat="1" applyFont="1" applyFill="1" applyBorder="1" applyAlignment="1">
      <alignment horizontal="right" vertical="top"/>
    </xf>
    <xf numFmtId="164" fontId="7" fillId="4" borderId="56" xfId="1" applyNumberFormat="1" applyFont="1" applyFill="1" applyBorder="1" applyAlignment="1">
      <alignment horizontal="right" vertical="top"/>
    </xf>
    <xf numFmtId="164" fontId="10" fillId="4" borderId="57" xfId="1" applyNumberFormat="1" applyFont="1" applyFill="1" applyBorder="1" applyAlignment="1">
      <alignment horizontal="right" vertical="top"/>
    </xf>
    <xf numFmtId="164" fontId="7" fillId="5" borderId="58" xfId="1" applyNumberFormat="1" applyFont="1" applyFill="1" applyBorder="1" applyAlignment="1">
      <alignment horizontal="right" vertical="top"/>
    </xf>
    <xf numFmtId="164" fontId="7" fillId="5" borderId="56" xfId="1" applyNumberFormat="1" applyFont="1" applyFill="1" applyBorder="1" applyAlignment="1">
      <alignment horizontal="right" vertical="top"/>
    </xf>
    <xf numFmtId="164" fontId="10" fillId="5" borderId="57" xfId="1" applyNumberFormat="1" applyFont="1" applyFill="1" applyBorder="1" applyAlignment="1">
      <alignment horizontal="right" vertical="top"/>
    </xf>
    <xf numFmtId="164" fontId="7" fillId="6" borderId="59" xfId="1" applyNumberFormat="1" applyFont="1" applyFill="1" applyBorder="1" applyAlignment="1">
      <alignment horizontal="right" vertical="top"/>
    </xf>
    <xf numFmtId="164" fontId="7" fillId="6" borderId="56" xfId="1" applyNumberFormat="1" applyFont="1" applyFill="1" applyBorder="1" applyAlignment="1">
      <alignment horizontal="right" vertical="top"/>
    </xf>
    <xf numFmtId="164" fontId="10" fillId="6" borderId="57" xfId="1" applyNumberFormat="1" applyFont="1" applyFill="1" applyBorder="1" applyAlignment="1">
      <alignment horizontal="right" vertical="top"/>
    </xf>
    <xf numFmtId="3" fontId="8" fillId="6" borderId="23" xfId="0" applyNumberFormat="1" applyFont="1" applyFill="1" applyBorder="1" applyAlignment="1">
      <alignment horizontal="right" vertical="top"/>
    </xf>
    <xf numFmtId="3" fontId="9" fillId="6" borderId="24" xfId="0" applyNumberFormat="1" applyFont="1" applyFill="1" applyBorder="1" applyAlignment="1">
      <alignment horizontal="right" vertical="top"/>
    </xf>
    <xf numFmtId="0" fontId="2" fillId="10" borderId="0" xfId="0" applyFont="1" applyFill="1" applyBorder="1" applyAlignment="1">
      <alignment horizontal="left" vertical="top"/>
    </xf>
    <xf numFmtId="0" fontId="2" fillId="10" borderId="0" xfId="0" applyFont="1" applyFill="1" applyBorder="1" applyAlignment="1">
      <alignment vertical="top"/>
    </xf>
    <xf numFmtId="0" fontId="3" fillId="10" borderId="0" xfId="0" applyFont="1" applyFill="1" applyBorder="1" applyAlignment="1">
      <alignment vertical="top"/>
    </xf>
    <xf numFmtId="0" fontId="2" fillId="10" borderId="0" xfId="0" applyFont="1" applyFill="1" applyBorder="1" applyAlignment="1">
      <alignment horizontal="center" vertical="top"/>
    </xf>
    <xf numFmtId="0" fontId="4" fillId="10" borderId="0" xfId="0" applyFont="1" applyFill="1" applyBorder="1" applyAlignment="1">
      <alignment horizontal="left" vertical="top"/>
    </xf>
    <xf numFmtId="0" fontId="5" fillId="10" borderId="0" xfId="0" applyFont="1" applyFill="1" applyBorder="1" applyAlignment="1">
      <alignment vertical="top"/>
    </xf>
    <xf numFmtId="0" fontId="4" fillId="10" borderId="0" xfId="0" applyFont="1" applyFill="1" applyBorder="1" applyAlignment="1">
      <alignment vertical="top"/>
    </xf>
    <xf numFmtId="0" fontId="4" fillId="10" borderId="0" xfId="0" applyFont="1" applyFill="1" applyBorder="1" applyAlignment="1">
      <alignment horizontal="center" vertical="top"/>
    </xf>
    <xf numFmtId="0" fontId="0" fillId="10" borderId="0" xfId="0" applyFill="1"/>
    <xf numFmtId="0" fontId="7" fillId="10" borderId="0" xfId="0" applyFont="1" applyFill="1" applyBorder="1" applyAlignment="1">
      <alignment horizontal="center" vertical="top"/>
    </xf>
    <xf numFmtId="0" fontId="7" fillId="10" borderId="0" xfId="0" applyFont="1" applyFill="1" applyBorder="1" applyAlignment="1">
      <alignment vertical="top"/>
    </xf>
    <xf numFmtId="0" fontId="0" fillId="10" borderId="0" xfId="0" applyFont="1" applyFill="1"/>
    <xf numFmtId="0" fontId="8" fillId="10" borderId="1" xfId="0" applyFont="1" applyFill="1" applyBorder="1" applyAlignment="1">
      <alignment horizontal="right" vertical="top"/>
    </xf>
    <xf numFmtId="0" fontId="8" fillId="10" borderId="2" xfId="0" applyFont="1" applyFill="1" applyBorder="1" applyAlignment="1">
      <alignment vertical="top"/>
    </xf>
    <xf numFmtId="0" fontId="7" fillId="10" borderId="2" xfId="0" applyFont="1" applyFill="1" applyBorder="1" applyAlignment="1">
      <alignment vertical="top"/>
    </xf>
    <xf numFmtId="0" fontId="7" fillId="10" borderId="4" xfId="0" applyFont="1" applyFill="1" applyBorder="1" applyAlignment="1">
      <alignment horizontal="right" vertical="top"/>
    </xf>
    <xf numFmtId="0" fontId="7" fillId="10" borderId="5" xfId="0" applyFont="1" applyFill="1" applyBorder="1" applyAlignment="1">
      <alignment horizontal="left" vertical="top"/>
    </xf>
    <xf numFmtId="0" fontId="7" fillId="10" borderId="0" xfId="0" applyFont="1" applyFill="1" applyAlignment="1">
      <alignment horizontal="left" vertical="top" wrapText="1"/>
    </xf>
    <xf numFmtId="0" fontId="7" fillId="10" borderId="6" xfId="0" applyFont="1" applyFill="1" applyBorder="1" applyAlignment="1">
      <alignment horizontal="right" vertical="top"/>
    </xf>
    <xf numFmtId="0" fontId="7" fillId="10" borderId="7" xfId="0" applyFont="1" applyFill="1" applyBorder="1" applyAlignment="1">
      <alignment vertical="top"/>
    </xf>
    <xf numFmtId="0" fontId="7" fillId="10" borderId="10" xfId="0" applyFont="1" applyFill="1" applyBorder="1" applyAlignment="1">
      <alignment horizontal="left" vertical="top" wrapText="1"/>
    </xf>
    <xf numFmtId="0" fontId="7" fillId="10" borderId="7" xfId="0" applyFont="1" applyFill="1" applyBorder="1" applyAlignment="1">
      <alignment horizontal="left" vertical="top"/>
    </xf>
    <xf numFmtId="0" fontId="7" fillId="10" borderId="34" xfId="0" applyFont="1" applyFill="1" applyBorder="1" applyAlignment="1">
      <alignment vertical="top"/>
    </xf>
    <xf numFmtId="0" fontId="7" fillId="10" borderId="11" xfId="0" applyFont="1" applyFill="1" applyBorder="1" applyAlignment="1">
      <alignment horizontal="right" vertical="top"/>
    </xf>
    <xf numFmtId="0" fontId="7" fillId="10" borderId="12" xfId="0" applyFont="1" applyFill="1" applyBorder="1" applyAlignment="1">
      <alignment vertical="top"/>
    </xf>
    <xf numFmtId="0" fontId="7" fillId="10" borderId="15" xfId="0" applyFont="1" applyFill="1" applyBorder="1" applyAlignment="1">
      <alignment horizontal="left" vertical="top" wrapText="1"/>
    </xf>
    <xf numFmtId="0" fontId="8" fillId="11" borderId="40" xfId="0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center" vertical="top"/>
    </xf>
    <xf numFmtId="0" fontId="9" fillId="0" borderId="25" xfId="0" applyFont="1" applyFill="1" applyBorder="1" applyAlignment="1">
      <alignment horizontal="right" vertical="top"/>
    </xf>
    <xf numFmtId="3" fontId="10" fillId="0" borderId="25" xfId="0" applyNumberFormat="1" applyFont="1" applyFill="1" applyBorder="1" applyAlignment="1">
      <alignment horizontal="right" vertical="top"/>
    </xf>
    <xf numFmtId="3" fontId="9" fillId="0" borderId="25" xfId="0" applyNumberFormat="1" applyFont="1" applyFill="1" applyBorder="1" applyAlignment="1">
      <alignment horizontal="right" vertical="top"/>
    </xf>
    <xf numFmtId="164" fontId="10" fillId="0" borderId="25" xfId="1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center" vertical="top"/>
    </xf>
    <xf numFmtId="0" fontId="8" fillId="7" borderId="45" xfId="0" applyFont="1" applyFill="1" applyBorder="1" applyAlignment="1">
      <alignment horizontal="center" vertical="top"/>
    </xf>
    <xf numFmtId="0" fontId="7" fillId="7" borderId="36" xfId="0" applyFont="1" applyFill="1" applyBorder="1" applyAlignment="1">
      <alignment horizontal="center" vertical="top"/>
    </xf>
    <xf numFmtId="0" fontId="8" fillId="8" borderId="50" xfId="0" applyFont="1" applyFill="1" applyBorder="1" applyAlignment="1">
      <alignment horizontal="center" vertical="top"/>
    </xf>
    <xf numFmtId="0" fontId="7" fillId="8" borderId="36" xfId="0" applyFont="1" applyFill="1" applyBorder="1" applyAlignment="1">
      <alignment horizontal="center" vertical="top"/>
    </xf>
    <xf numFmtId="0" fontId="8" fillId="9" borderId="50" xfId="0" applyFont="1" applyFill="1" applyBorder="1" applyAlignment="1">
      <alignment horizontal="center" vertical="top"/>
    </xf>
    <xf numFmtId="0" fontId="7" fillId="9" borderId="36" xfId="0" applyFont="1" applyFill="1" applyBorder="1" applyAlignment="1">
      <alignment horizontal="center" vertical="top"/>
    </xf>
    <xf numFmtId="0" fontId="8" fillId="11" borderId="50" xfId="0" applyFont="1" applyFill="1" applyBorder="1" applyAlignment="1">
      <alignment horizontal="center" vertical="top"/>
    </xf>
    <xf numFmtId="0" fontId="7" fillId="11" borderId="32" xfId="0" applyFont="1" applyFill="1" applyBorder="1" applyAlignment="1">
      <alignment horizontal="center" vertical="top"/>
    </xf>
    <xf numFmtId="0" fontId="7" fillId="11" borderId="54" xfId="0" applyFont="1" applyFill="1" applyBorder="1" applyAlignment="1">
      <alignment horizontal="center" vertical="top"/>
    </xf>
    <xf numFmtId="3" fontId="12" fillId="0" borderId="25" xfId="0" applyNumberFormat="1" applyFont="1" applyFill="1" applyBorder="1" applyAlignment="1">
      <alignment horizontal="right" vertical="center"/>
    </xf>
    <xf numFmtId="0" fontId="12" fillId="10" borderId="0" xfId="0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vertical="center"/>
    </xf>
    <xf numFmtId="0" fontId="12" fillId="10" borderId="0" xfId="0" applyFont="1" applyFill="1" applyAlignment="1">
      <alignment vertical="center"/>
    </xf>
    <xf numFmtId="0" fontId="0" fillId="0" borderId="0" xfId="0" applyBorder="1"/>
    <xf numFmtId="0" fontId="7" fillId="2" borderId="60" xfId="0" applyFont="1" applyFill="1" applyBorder="1" applyAlignment="1">
      <alignment horizontal="right" vertical="top"/>
    </xf>
    <xf numFmtId="0" fontId="8" fillId="10" borderId="3" xfId="0" applyFont="1" applyFill="1" applyBorder="1" applyAlignment="1">
      <alignment vertical="top"/>
    </xf>
    <xf numFmtId="0" fontId="7" fillId="10" borderId="8" xfId="0" applyFont="1" applyFill="1" applyBorder="1" applyAlignment="1">
      <alignment vertical="top"/>
    </xf>
    <xf numFmtId="0" fontId="7" fillId="10" borderId="13" xfId="0" applyFont="1" applyFill="1" applyBorder="1" applyAlignment="1">
      <alignment vertical="top"/>
    </xf>
    <xf numFmtId="0" fontId="8" fillId="12" borderId="22" xfId="0" applyFont="1" applyFill="1" applyBorder="1" applyAlignment="1">
      <alignment horizontal="right" vertical="top"/>
    </xf>
    <xf numFmtId="0" fontId="8" fillId="12" borderId="23" xfId="0" applyFont="1" applyFill="1" applyBorder="1" applyAlignment="1">
      <alignment horizontal="right" vertical="top"/>
    </xf>
    <xf numFmtId="0" fontId="9" fillId="12" borderId="24" xfId="0" applyFont="1" applyFill="1" applyBorder="1" applyAlignment="1">
      <alignment horizontal="right" vertical="top"/>
    </xf>
    <xf numFmtId="3" fontId="7" fillId="12" borderId="28" xfId="0" applyNumberFormat="1" applyFont="1" applyFill="1" applyBorder="1" applyAlignment="1">
      <alignment horizontal="right" vertical="top"/>
    </xf>
    <xf numFmtId="3" fontId="7" fillId="12" borderId="29" xfId="0" applyNumberFormat="1" applyFont="1" applyFill="1" applyBorder="1" applyAlignment="1">
      <alignment horizontal="right" vertical="top"/>
    </xf>
    <xf numFmtId="3" fontId="10" fillId="12" borderId="30" xfId="0" applyNumberFormat="1" applyFont="1" applyFill="1" applyBorder="1" applyAlignment="1">
      <alignment horizontal="right" vertical="top"/>
    </xf>
    <xf numFmtId="3" fontId="7" fillId="12" borderId="33" xfId="0" applyNumberFormat="1" applyFont="1" applyFill="1" applyBorder="1" applyAlignment="1">
      <alignment horizontal="right" vertical="top"/>
    </xf>
    <xf numFmtId="3" fontId="7" fillId="12" borderId="34" xfId="0" applyNumberFormat="1" applyFont="1" applyFill="1" applyBorder="1" applyAlignment="1">
      <alignment horizontal="right" vertical="top"/>
    </xf>
    <xf numFmtId="3" fontId="10" fillId="12" borderId="35" xfId="0" applyNumberFormat="1" applyFont="1" applyFill="1" applyBorder="1" applyAlignment="1">
      <alignment horizontal="right" vertical="top"/>
    </xf>
    <xf numFmtId="3" fontId="7" fillId="12" borderId="37" xfId="0" applyNumberFormat="1" applyFont="1" applyFill="1" applyBorder="1" applyAlignment="1">
      <alignment horizontal="right" vertical="top"/>
    </xf>
    <xf numFmtId="3" fontId="7" fillId="12" borderId="38" xfId="0" applyNumberFormat="1" applyFont="1" applyFill="1" applyBorder="1" applyAlignment="1">
      <alignment horizontal="right" vertical="top"/>
    </xf>
    <xf numFmtId="3" fontId="10" fillId="12" borderId="39" xfId="0" applyNumberFormat="1" applyFont="1" applyFill="1" applyBorder="1" applyAlignment="1">
      <alignment horizontal="right" vertical="top"/>
    </xf>
    <xf numFmtId="3" fontId="8" fillId="12" borderId="22" xfId="0" applyNumberFormat="1" applyFont="1" applyFill="1" applyBorder="1" applyAlignment="1">
      <alignment horizontal="right" vertical="top"/>
    </xf>
    <xf numFmtId="3" fontId="8" fillId="12" borderId="23" xfId="0" applyNumberFormat="1" applyFont="1" applyFill="1" applyBorder="1" applyAlignment="1">
      <alignment horizontal="right" vertical="top"/>
    </xf>
    <xf numFmtId="3" fontId="9" fillId="12" borderId="24" xfId="0" applyNumberFormat="1" applyFont="1" applyFill="1" applyBorder="1" applyAlignment="1">
      <alignment horizontal="right" vertical="top"/>
    </xf>
    <xf numFmtId="3" fontId="8" fillId="12" borderId="46" xfId="0" applyNumberFormat="1" applyFont="1" applyFill="1" applyBorder="1" applyAlignment="1">
      <alignment horizontal="right" vertical="top"/>
    </xf>
    <xf numFmtId="3" fontId="8" fillId="12" borderId="47" xfId="0" applyNumberFormat="1" applyFont="1" applyFill="1" applyBorder="1" applyAlignment="1">
      <alignment horizontal="right" vertical="top"/>
    </xf>
    <xf numFmtId="3" fontId="9" fillId="12" borderId="48" xfId="0" applyNumberFormat="1" applyFont="1" applyFill="1" applyBorder="1" applyAlignment="1">
      <alignment horizontal="right" vertical="top"/>
    </xf>
    <xf numFmtId="3" fontId="8" fillId="12" borderId="51" xfId="0" applyNumberFormat="1" applyFont="1" applyFill="1" applyBorder="1" applyAlignment="1">
      <alignment horizontal="right" vertical="top"/>
    </xf>
    <xf numFmtId="3" fontId="8" fillId="12" borderId="52" xfId="0" applyNumberFormat="1" applyFont="1" applyFill="1" applyBorder="1" applyAlignment="1">
      <alignment horizontal="right" vertical="top"/>
    </xf>
    <xf numFmtId="3" fontId="9" fillId="12" borderId="53" xfId="0" applyNumberFormat="1" applyFont="1" applyFill="1" applyBorder="1" applyAlignment="1">
      <alignment horizontal="right" vertical="top"/>
    </xf>
    <xf numFmtId="164" fontId="7" fillId="12" borderId="58" xfId="1" applyNumberFormat="1" applyFont="1" applyFill="1" applyBorder="1" applyAlignment="1">
      <alignment horizontal="right" vertical="top"/>
    </xf>
    <xf numFmtId="164" fontId="7" fillId="12" borderId="56" xfId="1" applyNumberFormat="1" applyFont="1" applyFill="1" applyBorder="1" applyAlignment="1">
      <alignment horizontal="right" vertical="top"/>
    </xf>
    <xf numFmtId="164" fontId="10" fillId="12" borderId="57" xfId="1" applyNumberFormat="1" applyFont="1" applyFill="1" applyBorder="1" applyAlignment="1">
      <alignment horizontal="right" vertical="top"/>
    </xf>
    <xf numFmtId="0" fontId="8" fillId="13" borderId="22" xfId="0" applyFont="1" applyFill="1" applyBorder="1" applyAlignment="1">
      <alignment horizontal="right" vertical="top"/>
    </xf>
    <xf numFmtId="0" fontId="8" fillId="13" borderId="23" xfId="0" applyFont="1" applyFill="1" applyBorder="1" applyAlignment="1">
      <alignment horizontal="right" vertical="top"/>
    </xf>
    <xf numFmtId="0" fontId="9" fillId="13" borderId="24" xfId="0" applyFont="1" applyFill="1" applyBorder="1" applyAlignment="1">
      <alignment horizontal="right" vertical="top"/>
    </xf>
    <xf numFmtId="3" fontId="7" fillId="13" borderId="28" xfId="0" applyNumberFormat="1" applyFont="1" applyFill="1" applyBorder="1" applyAlignment="1">
      <alignment horizontal="right" vertical="top"/>
    </xf>
    <xf numFmtId="3" fontId="7" fillId="13" borderId="29" xfId="0" applyNumberFormat="1" applyFont="1" applyFill="1" applyBorder="1" applyAlignment="1">
      <alignment horizontal="right" vertical="top"/>
    </xf>
    <xf numFmtId="3" fontId="10" fillId="13" borderId="30" xfId="0" applyNumberFormat="1" applyFont="1" applyFill="1" applyBorder="1" applyAlignment="1">
      <alignment horizontal="right" vertical="top"/>
    </xf>
    <xf numFmtId="3" fontId="7" fillId="13" borderId="33" xfId="0" applyNumberFormat="1" applyFont="1" applyFill="1" applyBorder="1" applyAlignment="1">
      <alignment horizontal="right" vertical="top"/>
    </xf>
    <xf numFmtId="3" fontId="7" fillId="13" borderId="34" xfId="0" applyNumberFormat="1" applyFont="1" applyFill="1" applyBorder="1" applyAlignment="1">
      <alignment horizontal="right" vertical="top"/>
    </xf>
    <xf numFmtId="3" fontId="10" fillId="13" borderId="35" xfId="0" applyNumberFormat="1" applyFont="1" applyFill="1" applyBorder="1" applyAlignment="1">
      <alignment horizontal="right" vertical="top"/>
    </xf>
    <xf numFmtId="3" fontId="7" fillId="13" borderId="37" xfId="0" applyNumberFormat="1" applyFont="1" applyFill="1" applyBorder="1" applyAlignment="1">
      <alignment horizontal="right" vertical="top"/>
    </xf>
    <xf numFmtId="3" fontId="7" fillId="13" borderId="38" xfId="0" applyNumberFormat="1" applyFont="1" applyFill="1" applyBorder="1" applyAlignment="1">
      <alignment horizontal="right" vertical="top"/>
    </xf>
    <xf numFmtId="3" fontId="10" fillId="13" borderId="39" xfId="0" applyNumberFormat="1" applyFont="1" applyFill="1" applyBorder="1" applyAlignment="1">
      <alignment horizontal="right" vertical="top"/>
    </xf>
    <xf numFmtId="3" fontId="8" fillId="13" borderId="22" xfId="0" applyNumberFormat="1" applyFont="1" applyFill="1" applyBorder="1" applyAlignment="1">
      <alignment horizontal="right" vertical="top"/>
    </xf>
    <xf numFmtId="3" fontId="8" fillId="13" borderId="23" xfId="0" applyNumberFormat="1" applyFont="1" applyFill="1" applyBorder="1" applyAlignment="1">
      <alignment horizontal="right" vertical="top"/>
    </xf>
    <xf numFmtId="3" fontId="9" fillId="13" borderId="24" xfId="0" applyNumberFormat="1" applyFont="1" applyFill="1" applyBorder="1" applyAlignment="1">
      <alignment horizontal="right" vertical="top"/>
    </xf>
    <xf numFmtId="3" fontId="8" fillId="13" borderId="46" xfId="0" applyNumberFormat="1" applyFont="1" applyFill="1" applyBorder="1" applyAlignment="1">
      <alignment horizontal="right" vertical="top"/>
    </xf>
    <xf numFmtId="3" fontId="8" fillId="13" borderId="47" xfId="0" applyNumberFormat="1" applyFont="1" applyFill="1" applyBorder="1" applyAlignment="1">
      <alignment horizontal="right" vertical="top"/>
    </xf>
    <xf numFmtId="3" fontId="9" fillId="13" borderId="48" xfId="0" applyNumberFormat="1" applyFont="1" applyFill="1" applyBorder="1" applyAlignment="1">
      <alignment horizontal="right" vertical="top"/>
    </xf>
    <xf numFmtId="3" fontId="8" fillId="13" borderId="51" xfId="0" applyNumberFormat="1" applyFont="1" applyFill="1" applyBorder="1" applyAlignment="1">
      <alignment horizontal="right" vertical="top"/>
    </xf>
    <xf numFmtId="3" fontId="8" fillId="13" borderId="52" xfId="0" applyNumberFormat="1" applyFont="1" applyFill="1" applyBorder="1" applyAlignment="1">
      <alignment horizontal="right" vertical="top"/>
    </xf>
    <xf numFmtId="3" fontId="9" fillId="13" borderId="53" xfId="0" applyNumberFormat="1" applyFont="1" applyFill="1" applyBorder="1" applyAlignment="1">
      <alignment horizontal="right" vertical="top"/>
    </xf>
    <xf numFmtId="164" fontId="7" fillId="13" borderId="58" xfId="1" applyNumberFormat="1" applyFont="1" applyFill="1" applyBorder="1" applyAlignment="1">
      <alignment horizontal="right" vertical="top"/>
    </xf>
    <xf numFmtId="164" fontId="7" fillId="13" borderId="56" xfId="1" applyNumberFormat="1" applyFont="1" applyFill="1" applyBorder="1" applyAlignment="1">
      <alignment horizontal="right" vertical="top"/>
    </xf>
    <xf numFmtId="164" fontId="10" fillId="13" borderId="57" xfId="1" applyNumberFormat="1" applyFont="1" applyFill="1" applyBorder="1" applyAlignment="1">
      <alignment horizontal="right" vertical="top"/>
    </xf>
    <xf numFmtId="0" fontId="7" fillId="5" borderId="60" xfId="0" applyNumberFormat="1" applyFont="1" applyFill="1" applyBorder="1" applyAlignment="1">
      <alignment horizontal="right" vertical="top"/>
    </xf>
    <xf numFmtId="0" fontId="7" fillId="4" borderId="60" xfId="0" applyNumberFormat="1" applyFont="1" applyFill="1" applyBorder="1" applyAlignment="1">
      <alignment horizontal="right" vertical="top"/>
    </xf>
    <xf numFmtId="0" fontId="7" fillId="0" borderId="60" xfId="0" applyNumberFormat="1" applyFont="1" applyFill="1" applyBorder="1" applyAlignment="1">
      <alignment horizontal="right" vertical="top"/>
    </xf>
    <xf numFmtId="0" fontId="7" fillId="3" borderId="60" xfId="0" applyNumberFormat="1" applyFont="1" applyFill="1" applyBorder="1" applyAlignment="1">
      <alignment horizontal="right" vertical="top"/>
    </xf>
    <xf numFmtId="0" fontId="7" fillId="10" borderId="66" xfId="0" applyFont="1" applyFill="1" applyBorder="1" applyAlignment="1">
      <alignment vertical="top"/>
    </xf>
    <xf numFmtId="0" fontId="13" fillId="10" borderId="0" xfId="0" applyFont="1" applyFill="1" applyBorder="1" applyAlignment="1">
      <alignment horizontal="right" vertical="top"/>
    </xf>
    <xf numFmtId="0" fontId="14" fillId="10" borderId="0" xfId="0" applyFont="1" applyFill="1" applyBorder="1" applyAlignment="1">
      <alignment horizontal="right" vertical="top"/>
    </xf>
    <xf numFmtId="0" fontId="7" fillId="10" borderId="15" xfId="0" applyFont="1" applyFill="1" applyBorder="1" applyAlignment="1">
      <alignment vertical="top"/>
    </xf>
    <xf numFmtId="0" fontId="7" fillId="10" borderId="7" xfId="0" applyFont="1" applyFill="1" applyBorder="1" applyAlignment="1">
      <alignment horizontal="right" vertical="top" wrapText="1" readingOrder="1"/>
    </xf>
    <xf numFmtId="0" fontId="7" fillId="10" borderId="9" xfId="0" applyFont="1" applyFill="1" applyBorder="1" applyAlignment="1">
      <alignment horizontal="right" vertical="top" wrapText="1" readingOrder="1"/>
    </xf>
    <xf numFmtId="0" fontId="7" fillId="10" borderId="7" xfId="0" applyFont="1" applyFill="1" applyBorder="1" applyAlignment="1">
      <alignment horizontal="left" vertical="top"/>
    </xf>
    <xf numFmtId="165" fontId="6" fillId="10" borderId="63" xfId="0" applyNumberFormat="1" applyFont="1" applyFill="1" applyBorder="1" applyAlignment="1">
      <alignment horizontal="center" vertical="top"/>
    </xf>
    <xf numFmtId="165" fontId="6" fillId="10" borderId="64" xfId="0" applyNumberFormat="1" applyFont="1" applyFill="1" applyBorder="1" applyAlignment="1">
      <alignment horizontal="center" vertical="top"/>
    </xf>
    <xf numFmtId="165" fontId="6" fillId="10" borderId="65" xfId="0" applyNumberFormat="1" applyFont="1" applyFill="1" applyBorder="1" applyAlignment="1">
      <alignment horizontal="center" vertical="top"/>
    </xf>
    <xf numFmtId="0" fontId="11" fillId="0" borderId="1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165" fontId="8" fillId="2" borderId="61" xfId="0" applyNumberFormat="1" applyFont="1" applyFill="1" applyBorder="1" applyAlignment="1">
      <alignment horizontal="left" vertical="top"/>
    </xf>
    <xf numFmtId="165" fontId="8" fillId="2" borderId="62" xfId="0" applyNumberFormat="1" applyFont="1" applyFill="1" applyBorder="1" applyAlignment="1">
      <alignment horizontal="left" vertical="top"/>
    </xf>
    <xf numFmtId="165" fontId="8" fillId="0" borderId="61" xfId="0" applyNumberFormat="1" applyFont="1" applyFill="1" applyBorder="1" applyAlignment="1">
      <alignment horizontal="left" vertical="top"/>
    </xf>
    <xf numFmtId="165" fontId="8" fillId="0" borderId="62" xfId="0" applyNumberFormat="1" applyFont="1" applyFill="1" applyBorder="1" applyAlignment="1">
      <alignment horizontal="left" vertical="top"/>
    </xf>
    <xf numFmtId="165" fontId="8" fillId="3" borderId="61" xfId="0" applyNumberFormat="1" applyFont="1" applyFill="1" applyBorder="1" applyAlignment="1">
      <alignment horizontal="left" vertical="top"/>
    </xf>
    <xf numFmtId="165" fontId="8" fillId="3" borderId="62" xfId="0" applyNumberFormat="1" applyFont="1" applyFill="1" applyBorder="1" applyAlignment="1">
      <alignment horizontal="left" vertical="top"/>
    </xf>
    <xf numFmtId="0" fontId="8" fillId="13" borderId="17" xfId="0" applyFont="1" applyFill="1" applyBorder="1" applyAlignment="1">
      <alignment horizontal="center" vertical="top"/>
    </xf>
    <xf numFmtId="0" fontId="8" fillId="13" borderId="18" xfId="0" applyFont="1" applyFill="1" applyBorder="1" applyAlignment="1">
      <alignment horizontal="center" vertical="top"/>
    </xf>
    <xf numFmtId="0" fontId="8" fillId="13" borderId="19" xfId="0" applyFont="1" applyFill="1" applyBorder="1" applyAlignment="1">
      <alignment horizontal="center" vertical="top"/>
    </xf>
    <xf numFmtId="0" fontId="8" fillId="12" borderId="17" xfId="0" applyFont="1" applyFill="1" applyBorder="1" applyAlignment="1">
      <alignment horizontal="center" vertical="top"/>
    </xf>
    <xf numFmtId="0" fontId="8" fillId="12" borderId="18" xfId="0" applyFont="1" applyFill="1" applyBorder="1" applyAlignment="1">
      <alignment horizontal="center" vertical="top"/>
    </xf>
    <xf numFmtId="0" fontId="8" fillId="12" borderId="19" xfId="0" applyFont="1" applyFill="1" applyBorder="1" applyAlignment="1">
      <alignment horizontal="center" vertical="top"/>
    </xf>
    <xf numFmtId="0" fontId="8" fillId="6" borderId="20" xfId="0" applyFont="1" applyFill="1" applyBorder="1" applyAlignment="1">
      <alignment horizontal="center" vertical="top"/>
    </xf>
    <xf numFmtId="0" fontId="8" fillId="6" borderId="18" xfId="0" applyFont="1" applyFill="1" applyBorder="1" applyAlignment="1">
      <alignment horizontal="center" vertical="top"/>
    </xf>
    <xf numFmtId="0" fontId="8" fillId="6" borderId="19" xfId="0" applyFont="1" applyFill="1" applyBorder="1" applyAlignment="1">
      <alignment horizontal="center" vertical="top"/>
    </xf>
    <xf numFmtId="0" fontId="7" fillId="10" borderId="12" xfId="0" applyFont="1" applyFill="1" applyBorder="1" applyAlignment="1">
      <alignment horizontal="left" vertical="top"/>
    </xf>
    <xf numFmtId="0" fontId="7" fillId="10" borderId="12" xfId="0" applyFont="1" applyFill="1" applyBorder="1" applyAlignment="1">
      <alignment horizontal="right" vertical="top" wrapText="1" readingOrder="1"/>
    </xf>
    <xf numFmtId="0" fontId="7" fillId="10" borderId="14" xfId="0" applyFont="1" applyFill="1" applyBorder="1" applyAlignment="1">
      <alignment horizontal="right" vertical="top" wrapText="1" readingOrder="1"/>
    </xf>
    <xf numFmtId="165" fontId="8" fillId="4" borderId="61" xfId="0" applyNumberFormat="1" applyFont="1" applyFill="1" applyBorder="1" applyAlignment="1">
      <alignment horizontal="left" vertical="top"/>
    </xf>
    <xf numFmtId="165" fontId="8" fillId="4" borderId="62" xfId="0" applyNumberFormat="1" applyFont="1" applyFill="1" applyBorder="1" applyAlignment="1">
      <alignment horizontal="left" vertical="top"/>
    </xf>
    <xf numFmtId="165" fontId="8" fillId="5" borderId="61" xfId="0" applyNumberFormat="1" applyFont="1" applyFill="1" applyBorder="1" applyAlignment="1">
      <alignment horizontal="left" vertical="top"/>
    </xf>
    <xf numFmtId="165" fontId="8" fillId="5" borderId="62" xfId="0" applyNumberFormat="1" applyFont="1" applyFill="1" applyBorder="1" applyAlignment="1">
      <alignment horizontal="left" vertical="top"/>
    </xf>
    <xf numFmtId="0" fontId="0" fillId="0" borderId="0" xfId="0" applyFont="1" applyBorder="1"/>
    <xf numFmtId="18" fontId="0" fillId="0" borderId="0" xfId="0" applyNumberFormat="1" applyBorder="1"/>
    <xf numFmtId="0" fontId="0" fillId="0" borderId="0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DA8F"/>
      <color rgb="FF000099"/>
      <color rgb="FFFFFFCC"/>
      <color rgb="FFCC99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Total Traffic Volume By Day Type</a:t>
            </a:r>
          </a:p>
        </c:rich>
      </c:tx>
      <c:layout>
        <c:manualLayout>
          <c:xMode val="edge"/>
          <c:yMode val="edge"/>
          <c:x val="0.19148844944000329"/>
          <c:y val="1.481481481481481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9813067259722"/>
          <c:y val="0.17037037037037039"/>
          <c:w val="0.61993187874416489"/>
          <c:h val="0.52425255176436258"/>
        </c:manualLayout>
      </c:layout>
      <c:lineChart>
        <c:grouping val="standard"/>
        <c:varyColors val="0"/>
        <c:ser>
          <c:idx val="0"/>
          <c:order val="0"/>
          <c:tx>
            <c:strRef>
              <c:f>'Monthly Ave'!$AA$9</c:f>
              <c:strCache>
                <c:ptCount val="1"/>
                <c:pt idx="0">
                  <c:v>Mon-Thu Ave</c:v>
                </c:pt>
              </c:strCache>
            </c:strRef>
          </c:tx>
          <c:spPr>
            <a:ln w="12700">
              <a:solidFill>
                <a:srgbClr val="F79646">
                  <a:lumMod val="75000"/>
                </a:srgbClr>
              </a:solidFill>
            </a:ln>
          </c:spPr>
          <c:marker>
            <c:spPr>
              <a:solidFill>
                <a:srgbClr val="F79646">
                  <a:lumMod val="75000"/>
                </a:srgbClr>
              </a:solidFill>
              <a:ln>
                <a:noFill/>
              </a:ln>
            </c:spPr>
          </c:marker>
          <c:cat>
            <c:strRef>
              <c:f>'Monthly Ave'!$W$12:$W$36</c:f>
              <c:strCache>
                <c:ptCount val="24"/>
                <c:pt idx="0">
                  <c:v>00:00</c:v>
                </c:pt>
                <c:pt idx="1">
                  <c:v>01:00</c:v>
                </c:pt>
                <c:pt idx="2">
                  <c:v>02:00</c:v>
                </c:pt>
                <c:pt idx="3">
                  <c:v>03:00</c:v>
                </c:pt>
                <c:pt idx="4">
                  <c:v>04:00</c:v>
                </c:pt>
                <c:pt idx="5">
                  <c:v>05:00</c:v>
                </c:pt>
                <c:pt idx="6">
                  <c:v>06:00</c:v>
                </c:pt>
                <c:pt idx="7">
                  <c:v>07:00</c:v>
                </c:pt>
                <c:pt idx="8">
                  <c:v>08:00</c:v>
                </c:pt>
                <c:pt idx="9">
                  <c:v>09:00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'Monthly Ave'!$AA$12:$AA$35</c:f>
              <c:numCache>
                <c:formatCode>#,##0</c:formatCode>
                <c:ptCount val="24"/>
                <c:pt idx="0">
                  <c:v>497.25</c:v>
                </c:pt>
                <c:pt idx="1">
                  <c:v>315.72899999999998</c:v>
                </c:pt>
                <c:pt idx="2">
                  <c:v>303.39575000000002</c:v>
                </c:pt>
                <c:pt idx="3">
                  <c:v>474.625</c:v>
                </c:pt>
                <c:pt idx="4">
                  <c:v>1113.4582500000001</c:v>
                </c:pt>
                <c:pt idx="5">
                  <c:v>2374.4375</c:v>
                </c:pt>
                <c:pt idx="6">
                  <c:v>4355.9584999999997</c:v>
                </c:pt>
                <c:pt idx="7">
                  <c:v>6579.7917500000003</c:v>
                </c:pt>
                <c:pt idx="8">
                  <c:v>4793.2707499999997</c:v>
                </c:pt>
                <c:pt idx="9">
                  <c:v>3857.0415000000003</c:v>
                </c:pt>
                <c:pt idx="10">
                  <c:v>3936.9582500000001</c:v>
                </c:pt>
                <c:pt idx="11">
                  <c:v>4289.125</c:v>
                </c:pt>
                <c:pt idx="12">
                  <c:v>4494</c:v>
                </c:pt>
                <c:pt idx="13">
                  <c:v>4569.9167500000003</c:v>
                </c:pt>
                <c:pt idx="14">
                  <c:v>5113.7290000000003</c:v>
                </c:pt>
                <c:pt idx="15">
                  <c:v>6026.7084999999997</c:v>
                </c:pt>
                <c:pt idx="16">
                  <c:v>6981.9582499999997</c:v>
                </c:pt>
                <c:pt idx="17">
                  <c:v>5890.8332499999997</c:v>
                </c:pt>
                <c:pt idx="18">
                  <c:v>3621.4375</c:v>
                </c:pt>
                <c:pt idx="19">
                  <c:v>2516.7707500000001</c:v>
                </c:pt>
                <c:pt idx="20">
                  <c:v>1989.6875</c:v>
                </c:pt>
                <c:pt idx="21">
                  <c:v>1409.6667499999999</c:v>
                </c:pt>
                <c:pt idx="22">
                  <c:v>938.0625</c:v>
                </c:pt>
                <c:pt idx="23">
                  <c:v>557.375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2D-48F5-AECA-9C6CF49A26A8}"/>
            </c:ext>
          </c:extLst>
        </c:ser>
        <c:ser>
          <c:idx val="2"/>
          <c:order val="1"/>
          <c:tx>
            <c:strRef>
              <c:f>'Monthly Ave'!$S$9</c:f>
              <c:strCache>
                <c:ptCount val="1"/>
                <c:pt idx="0">
                  <c:v>Friday</c:v>
                </c:pt>
              </c:strCache>
            </c:strRef>
          </c:tx>
          <c:spPr>
            <a:ln w="12700">
              <a:solidFill>
                <a:srgbClr val="000099"/>
              </a:solidFill>
            </a:ln>
          </c:spPr>
          <c:marker>
            <c:spPr>
              <a:solidFill>
                <a:srgbClr val="000099"/>
              </a:solidFill>
              <a:ln>
                <a:noFill/>
              </a:ln>
            </c:spPr>
          </c:marker>
          <c:val>
            <c:numRef>
              <c:f>'Monthly Ave'!$S$12:$S$35</c:f>
              <c:numCache>
                <c:formatCode>#,##0</c:formatCode>
                <c:ptCount val="24"/>
                <c:pt idx="0">
                  <c:v>410.75</c:v>
                </c:pt>
                <c:pt idx="1">
                  <c:v>381.5</c:v>
                </c:pt>
                <c:pt idx="2">
                  <c:v>373.25</c:v>
                </c:pt>
                <c:pt idx="3">
                  <c:v>538.75</c:v>
                </c:pt>
                <c:pt idx="4">
                  <c:v>1093.75</c:v>
                </c:pt>
                <c:pt idx="5">
                  <c:v>2302.25</c:v>
                </c:pt>
                <c:pt idx="6">
                  <c:v>4301.5</c:v>
                </c:pt>
                <c:pt idx="7">
                  <c:v>6558.25</c:v>
                </c:pt>
                <c:pt idx="8">
                  <c:v>4861.25</c:v>
                </c:pt>
                <c:pt idx="9">
                  <c:v>4149</c:v>
                </c:pt>
                <c:pt idx="10">
                  <c:v>4401</c:v>
                </c:pt>
                <c:pt idx="11">
                  <c:v>5044</c:v>
                </c:pt>
                <c:pt idx="12">
                  <c:v>5315.75</c:v>
                </c:pt>
                <c:pt idx="13">
                  <c:v>5444.5</c:v>
                </c:pt>
                <c:pt idx="14">
                  <c:v>5982.75</c:v>
                </c:pt>
                <c:pt idx="15">
                  <c:v>6854.75</c:v>
                </c:pt>
                <c:pt idx="16">
                  <c:v>7436.5</c:v>
                </c:pt>
                <c:pt idx="17">
                  <c:v>6353</c:v>
                </c:pt>
                <c:pt idx="18">
                  <c:v>4414</c:v>
                </c:pt>
                <c:pt idx="19">
                  <c:v>3087</c:v>
                </c:pt>
                <c:pt idx="20">
                  <c:v>2294.75</c:v>
                </c:pt>
                <c:pt idx="21">
                  <c:v>2118</c:v>
                </c:pt>
                <c:pt idx="22">
                  <c:v>1612.25</c:v>
                </c:pt>
                <c:pt idx="23">
                  <c:v>961.25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2D-48F5-AECA-9C6CF49A26A8}"/>
            </c:ext>
          </c:extLst>
        </c:ser>
        <c:ser>
          <c:idx val="1"/>
          <c:order val="2"/>
          <c:tx>
            <c:strRef>
              <c:f>'Monthly Ave'!$V$9</c:f>
              <c:strCache>
                <c:ptCount val="1"/>
                <c:pt idx="0">
                  <c:v>Saturday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olid"/>
            </a:ln>
          </c:spPr>
          <c:marker>
            <c:spPr>
              <a:solidFill>
                <a:schemeClr val="accent3"/>
              </a:solidFill>
              <a:ln w="12700">
                <a:noFill/>
              </a:ln>
            </c:spPr>
          </c:marker>
          <c:cat>
            <c:strRef>
              <c:f>'Monthly Ave'!$W$12:$W$36</c:f>
              <c:strCache>
                <c:ptCount val="24"/>
                <c:pt idx="0">
                  <c:v>00:00</c:v>
                </c:pt>
                <c:pt idx="1">
                  <c:v>01:00</c:v>
                </c:pt>
                <c:pt idx="2">
                  <c:v>02:00</c:v>
                </c:pt>
                <c:pt idx="3">
                  <c:v>03:00</c:v>
                </c:pt>
                <c:pt idx="4">
                  <c:v>04:00</c:v>
                </c:pt>
                <c:pt idx="5">
                  <c:v>05:00</c:v>
                </c:pt>
                <c:pt idx="6">
                  <c:v>06:00</c:v>
                </c:pt>
                <c:pt idx="7">
                  <c:v>07:00</c:v>
                </c:pt>
                <c:pt idx="8">
                  <c:v>08:00</c:v>
                </c:pt>
                <c:pt idx="9">
                  <c:v>09:00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'Monthly Ave'!$V$12:$V$35</c:f>
              <c:numCache>
                <c:formatCode>#,##0</c:formatCode>
                <c:ptCount val="24"/>
                <c:pt idx="0">
                  <c:v>594.20000000000005</c:v>
                </c:pt>
                <c:pt idx="1">
                  <c:v>381.6</c:v>
                </c:pt>
                <c:pt idx="2">
                  <c:v>349.6</c:v>
                </c:pt>
                <c:pt idx="3">
                  <c:v>346.6</c:v>
                </c:pt>
                <c:pt idx="4">
                  <c:v>504.79999999999995</c:v>
                </c:pt>
                <c:pt idx="5">
                  <c:v>908</c:v>
                </c:pt>
                <c:pt idx="6">
                  <c:v>1498.6</c:v>
                </c:pt>
                <c:pt idx="7">
                  <c:v>2368.1999999999998</c:v>
                </c:pt>
                <c:pt idx="8">
                  <c:v>3190.4</c:v>
                </c:pt>
                <c:pt idx="9">
                  <c:v>3840.2</c:v>
                </c:pt>
                <c:pt idx="10">
                  <c:v>4470.2000000000007</c:v>
                </c:pt>
                <c:pt idx="11">
                  <c:v>4563.6000000000004</c:v>
                </c:pt>
                <c:pt idx="12">
                  <c:v>4604.6000000000004</c:v>
                </c:pt>
                <c:pt idx="13">
                  <c:v>4414.3999999999996</c:v>
                </c:pt>
                <c:pt idx="14">
                  <c:v>4323.6000000000004</c:v>
                </c:pt>
                <c:pt idx="15">
                  <c:v>4076.3999999999996</c:v>
                </c:pt>
                <c:pt idx="16">
                  <c:v>4041.4</c:v>
                </c:pt>
                <c:pt idx="17">
                  <c:v>3715</c:v>
                </c:pt>
                <c:pt idx="18">
                  <c:v>3125.4</c:v>
                </c:pt>
                <c:pt idx="19">
                  <c:v>2586.1999999999998</c:v>
                </c:pt>
                <c:pt idx="20">
                  <c:v>2189.4</c:v>
                </c:pt>
                <c:pt idx="21">
                  <c:v>1814.6</c:v>
                </c:pt>
                <c:pt idx="22">
                  <c:v>1291.8000000000002</c:v>
                </c:pt>
                <c:pt idx="23">
                  <c:v>931.2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2D-48F5-AECA-9C6CF49A26A8}"/>
            </c:ext>
          </c:extLst>
        </c:ser>
        <c:ser>
          <c:idx val="3"/>
          <c:order val="3"/>
          <c:tx>
            <c:strRef>
              <c:f>'Monthly Ave'!$D$9</c:f>
              <c:strCache>
                <c:ptCount val="1"/>
                <c:pt idx="0">
                  <c:v>Sunday</c:v>
                </c:pt>
              </c:strCache>
            </c:strRef>
          </c:tx>
          <c:spPr>
            <a:ln w="12700">
              <a:solidFill>
                <a:schemeClr val="accent4"/>
              </a:solidFill>
            </a:ln>
          </c:spPr>
          <c:marker>
            <c:symbol val="circle"/>
            <c:size val="5"/>
            <c:spPr>
              <a:solidFill>
                <a:schemeClr val="accent4"/>
              </a:solidFill>
              <a:ln>
                <a:noFill/>
              </a:ln>
            </c:spPr>
          </c:marker>
          <c:val>
            <c:numRef>
              <c:f>'Monthly Ave'!$D$12:$D$35</c:f>
              <c:numCache>
                <c:formatCode>#,##0</c:formatCode>
                <c:ptCount val="24"/>
                <c:pt idx="0">
                  <c:v>518</c:v>
                </c:pt>
                <c:pt idx="1">
                  <c:v>336.4</c:v>
                </c:pt>
                <c:pt idx="2">
                  <c:v>271</c:v>
                </c:pt>
                <c:pt idx="3">
                  <c:v>234.60000000000002</c:v>
                </c:pt>
                <c:pt idx="4">
                  <c:v>292.60000000000002</c:v>
                </c:pt>
                <c:pt idx="5">
                  <c:v>558.59999999999991</c:v>
                </c:pt>
                <c:pt idx="6">
                  <c:v>761.2</c:v>
                </c:pt>
                <c:pt idx="7">
                  <c:v>1477</c:v>
                </c:pt>
                <c:pt idx="8">
                  <c:v>2618.8000000000002</c:v>
                </c:pt>
                <c:pt idx="9">
                  <c:v>3778.6000000000004</c:v>
                </c:pt>
                <c:pt idx="10">
                  <c:v>4075.7999999999997</c:v>
                </c:pt>
                <c:pt idx="11">
                  <c:v>4201.3999999999996</c:v>
                </c:pt>
                <c:pt idx="12">
                  <c:v>4063.8</c:v>
                </c:pt>
                <c:pt idx="13">
                  <c:v>3827</c:v>
                </c:pt>
                <c:pt idx="14">
                  <c:v>4019</c:v>
                </c:pt>
                <c:pt idx="15">
                  <c:v>4482.2</c:v>
                </c:pt>
                <c:pt idx="16">
                  <c:v>4596.2</c:v>
                </c:pt>
                <c:pt idx="17">
                  <c:v>4198.3999999999996</c:v>
                </c:pt>
                <c:pt idx="18">
                  <c:v>3306</c:v>
                </c:pt>
                <c:pt idx="19">
                  <c:v>2297.8000000000002</c:v>
                </c:pt>
                <c:pt idx="20">
                  <c:v>1562</c:v>
                </c:pt>
                <c:pt idx="21">
                  <c:v>1189</c:v>
                </c:pt>
                <c:pt idx="22">
                  <c:v>892.2</c:v>
                </c:pt>
                <c:pt idx="23">
                  <c:v>903.8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2D-48F5-AECA-9C6CF49A2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04480"/>
        <c:axId val="61648896"/>
      </c:lineChart>
      <c:catAx>
        <c:axId val="49604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 sz="900"/>
            </a:pPr>
            <a:endParaRPr lang="en-US"/>
          </a:p>
        </c:txPr>
        <c:crossAx val="61648896"/>
        <c:crosses val="autoZero"/>
        <c:auto val="1"/>
        <c:lblAlgn val="ctr"/>
        <c:lblOffset val="100"/>
        <c:noMultiLvlLbl val="0"/>
      </c:catAx>
      <c:valAx>
        <c:axId val="61648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Total Veh/Hr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49604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11195928753185"/>
          <c:y val="0.18333158355205606"/>
          <c:w val="0.20244274809160362"/>
          <c:h val="0.5000034995625545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200025</xdr:colOff>
      <xdr:row>0</xdr:row>
      <xdr:rowOff>38101</xdr:rowOff>
    </xdr:from>
    <xdr:to>
      <xdr:col>32</xdr:col>
      <xdr:colOff>409575</xdr:colOff>
      <xdr:row>8</xdr:row>
      <xdr:rowOff>76201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7"/>
  <sheetViews>
    <sheetView tabSelected="1" workbookViewId="0">
      <selection activeCell="Z12" sqref="Z12:Z35"/>
    </sheetView>
  </sheetViews>
  <sheetFormatPr defaultRowHeight="15" x14ac:dyDescent="0.25"/>
  <cols>
    <col min="1" max="1" width="11.7109375" customWidth="1"/>
    <col min="2" max="22" width="7" customWidth="1"/>
    <col min="23" max="23" width="3.28515625" style="207" customWidth="1"/>
    <col min="24" max="24" width="11.5703125" customWidth="1"/>
    <col min="25" max="33" width="7" customWidth="1"/>
    <col min="34" max="34" width="9.140625" customWidth="1"/>
  </cols>
  <sheetData>
    <row r="1" spans="1:33" s="169" customFormat="1" ht="23.25" x14ac:dyDescent="0.25">
      <c r="A1" s="161" t="s">
        <v>0</v>
      </c>
      <c r="B1" s="162"/>
      <c r="C1" s="162"/>
      <c r="D1" s="162"/>
      <c r="E1" s="162"/>
      <c r="F1" s="162"/>
      <c r="G1" s="162"/>
      <c r="H1" s="162"/>
      <c r="I1" s="163"/>
      <c r="J1" s="163"/>
      <c r="K1" s="163"/>
      <c r="L1" s="162"/>
      <c r="M1" s="162"/>
      <c r="N1" s="162"/>
      <c r="O1" s="162"/>
      <c r="P1" s="163"/>
      <c r="Q1" s="163"/>
      <c r="R1" s="164"/>
      <c r="S1" s="164"/>
      <c r="T1" s="164"/>
      <c r="U1" s="163"/>
      <c r="V1" s="265" t="s">
        <v>61</v>
      </c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</row>
    <row r="2" spans="1:33" s="169" customFormat="1" ht="18.75" x14ac:dyDescent="0.25">
      <c r="A2" s="165" t="s">
        <v>60</v>
      </c>
      <c r="B2" s="166"/>
      <c r="C2" s="166"/>
      <c r="D2" s="167"/>
      <c r="E2" s="167"/>
      <c r="F2" s="166"/>
      <c r="I2" s="271" t="s">
        <v>62</v>
      </c>
      <c r="J2" s="272"/>
      <c r="K2" s="272"/>
      <c r="L2" s="272"/>
      <c r="M2" s="273"/>
      <c r="N2" s="165"/>
      <c r="O2" s="165"/>
      <c r="P2" s="165"/>
      <c r="Q2" s="166"/>
      <c r="R2" s="166"/>
      <c r="S2" s="166"/>
      <c r="T2" s="168"/>
      <c r="U2" s="166"/>
      <c r="V2" s="2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</row>
    <row r="3" spans="1:33" s="172" customFormat="1" x14ac:dyDescent="0.25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</row>
    <row r="4" spans="1:33" s="172" customFormat="1" x14ac:dyDescent="0.25">
      <c r="A4" s="173" t="s">
        <v>1</v>
      </c>
      <c r="B4" s="174" t="s">
        <v>63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209"/>
      <c r="R4" s="174"/>
      <c r="S4" s="175"/>
      <c r="T4" s="175"/>
      <c r="U4" s="176" t="s">
        <v>2</v>
      </c>
      <c r="V4" s="177" t="s">
        <v>64</v>
      </c>
      <c r="W4" s="171"/>
      <c r="X4" s="178"/>
      <c r="Y4" s="178"/>
      <c r="Z4" s="178"/>
      <c r="AA4" s="178"/>
      <c r="AB4" s="178"/>
      <c r="AC4" s="171"/>
      <c r="AD4" s="171"/>
      <c r="AE4" s="171"/>
      <c r="AF4" s="171"/>
      <c r="AG4" s="171"/>
    </row>
    <row r="5" spans="1:33" s="172" customFormat="1" x14ac:dyDescent="0.25">
      <c r="A5" s="179" t="s">
        <v>3</v>
      </c>
      <c r="B5" s="270" t="s">
        <v>65</v>
      </c>
      <c r="C5" s="270"/>
      <c r="D5" s="270"/>
      <c r="E5" s="270"/>
      <c r="F5" s="27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210"/>
      <c r="R5" s="180"/>
      <c r="S5" s="268" t="s">
        <v>4</v>
      </c>
      <c r="T5" s="268"/>
      <c r="U5" s="269"/>
      <c r="V5" s="181" t="s">
        <v>66</v>
      </c>
      <c r="W5" s="171"/>
      <c r="X5" s="178"/>
      <c r="Y5" s="178"/>
      <c r="Z5" s="178"/>
      <c r="AA5" s="178"/>
      <c r="AB5" s="171"/>
      <c r="AC5" s="171"/>
      <c r="AD5" s="171"/>
      <c r="AE5" s="171"/>
      <c r="AF5" s="171"/>
      <c r="AG5" s="171"/>
    </row>
    <row r="6" spans="1:33" s="172" customFormat="1" x14ac:dyDescent="0.25">
      <c r="A6" s="179" t="s">
        <v>5</v>
      </c>
      <c r="B6" s="182" t="s">
        <v>67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210"/>
      <c r="R6" s="180"/>
      <c r="S6" s="268" t="s">
        <v>6</v>
      </c>
      <c r="T6" s="268"/>
      <c r="U6" s="269"/>
      <c r="V6" s="181" t="s">
        <v>66</v>
      </c>
      <c r="W6" s="171"/>
      <c r="X6" s="178"/>
      <c r="Y6" s="178"/>
      <c r="Z6" s="178"/>
      <c r="AA6" s="178"/>
      <c r="AB6" s="171"/>
      <c r="AC6" s="171"/>
      <c r="AD6" s="171"/>
      <c r="AE6" s="171"/>
      <c r="AF6" s="171"/>
      <c r="AG6" s="171"/>
    </row>
    <row r="7" spans="1:33" s="172" customFormat="1" x14ac:dyDescent="0.25">
      <c r="A7" s="179" t="s">
        <v>7</v>
      </c>
      <c r="B7" s="183" t="s">
        <v>68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264"/>
      <c r="O7" s="264"/>
      <c r="P7" s="264"/>
      <c r="Q7" s="210"/>
      <c r="R7" s="180"/>
      <c r="S7" s="268" t="s">
        <v>8</v>
      </c>
      <c r="T7" s="268"/>
      <c r="U7" s="269"/>
      <c r="V7" s="181" t="s">
        <v>69</v>
      </c>
      <c r="W7" s="171"/>
      <c r="X7" s="178"/>
      <c r="Y7" s="178"/>
      <c r="Z7" s="178"/>
      <c r="AA7" s="178"/>
      <c r="AB7" s="171"/>
      <c r="AC7" s="171"/>
      <c r="AD7" s="171"/>
      <c r="AE7" s="171"/>
      <c r="AF7" s="171"/>
      <c r="AG7" s="171"/>
    </row>
    <row r="8" spans="1:33" s="172" customFormat="1" x14ac:dyDescent="0.25">
      <c r="A8" s="184" t="s">
        <v>9</v>
      </c>
      <c r="B8" s="291" t="s">
        <v>70</v>
      </c>
      <c r="C8" s="291"/>
      <c r="D8" s="291"/>
      <c r="E8" s="291"/>
      <c r="F8" s="291"/>
      <c r="G8" s="185"/>
      <c r="H8" s="185"/>
      <c r="I8" s="185"/>
      <c r="J8" s="185"/>
      <c r="K8" s="185"/>
      <c r="L8" s="185"/>
      <c r="M8" s="185"/>
      <c r="N8" s="185"/>
      <c r="O8" s="185"/>
      <c r="P8" s="267"/>
      <c r="Q8" s="211"/>
      <c r="R8" s="185"/>
      <c r="S8" s="292" t="s">
        <v>10</v>
      </c>
      <c r="T8" s="292"/>
      <c r="U8" s="293"/>
      <c r="V8" s="186" t="s">
        <v>71</v>
      </c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</row>
    <row r="9" spans="1:33" s="206" customFormat="1" ht="9" thickBot="1" x14ac:dyDescent="0.3">
      <c r="A9" s="204"/>
      <c r="B9" s="205"/>
      <c r="C9" s="205"/>
      <c r="D9" s="205" t="s">
        <v>53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 t="s">
        <v>52</v>
      </c>
      <c r="T9" s="205"/>
      <c r="U9" s="205"/>
      <c r="V9" s="205" t="s">
        <v>50</v>
      </c>
      <c r="W9" s="205"/>
      <c r="X9" s="205"/>
      <c r="Y9" s="205"/>
      <c r="Z9" s="205"/>
      <c r="AA9" s="205" t="s">
        <v>51</v>
      </c>
      <c r="AB9" s="205"/>
      <c r="AC9" s="205"/>
      <c r="AD9" s="205"/>
      <c r="AE9" s="205"/>
      <c r="AF9" s="205"/>
      <c r="AG9" s="205"/>
    </row>
    <row r="10" spans="1:33" s="2" customFormat="1" ht="15" customHeight="1" x14ac:dyDescent="0.25">
      <c r="A10" s="274" t="s">
        <v>11</v>
      </c>
      <c r="B10" s="208"/>
      <c r="C10" s="276" t="s">
        <v>49</v>
      </c>
      <c r="D10" s="277"/>
      <c r="E10" s="262"/>
      <c r="F10" s="278" t="s">
        <v>54</v>
      </c>
      <c r="G10" s="279"/>
      <c r="H10" s="263"/>
      <c r="I10" s="280" t="s">
        <v>55</v>
      </c>
      <c r="J10" s="281"/>
      <c r="K10" s="262"/>
      <c r="L10" s="278" t="s">
        <v>56</v>
      </c>
      <c r="M10" s="279"/>
      <c r="N10" s="263"/>
      <c r="O10" s="280" t="s">
        <v>57</v>
      </c>
      <c r="P10" s="281"/>
      <c r="Q10" s="261"/>
      <c r="R10" s="294" t="s">
        <v>58</v>
      </c>
      <c r="S10" s="295"/>
      <c r="T10" s="260"/>
      <c r="U10" s="296" t="s">
        <v>59</v>
      </c>
      <c r="V10" s="297"/>
      <c r="W10" s="188"/>
      <c r="X10" s="274" t="s">
        <v>11</v>
      </c>
      <c r="Y10" s="282" t="s">
        <v>12</v>
      </c>
      <c r="Z10" s="283"/>
      <c r="AA10" s="284"/>
      <c r="AB10" s="285" t="s">
        <v>13</v>
      </c>
      <c r="AC10" s="286"/>
      <c r="AD10" s="287"/>
      <c r="AE10" s="288" t="s">
        <v>14</v>
      </c>
      <c r="AF10" s="289"/>
      <c r="AG10" s="290"/>
    </row>
    <row r="11" spans="1:33" s="2" customFormat="1" ht="15.75" customHeight="1" thickBot="1" x14ac:dyDescent="0.3">
      <c r="A11" s="275"/>
      <c r="B11" s="3" t="s">
        <v>15</v>
      </c>
      <c r="C11" s="4" t="s">
        <v>16</v>
      </c>
      <c r="D11" s="5" t="s">
        <v>17</v>
      </c>
      <c r="E11" s="6" t="s">
        <v>15</v>
      </c>
      <c r="F11" s="7" t="s">
        <v>16</v>
      </c>
      <c r="G11" s="8" t="s">
        <v>17</v>
      </c>
      <c r="H11" s="9" t="s">
        <v>15</v>
      </c>
      <c r="I11" s="10" t="s">
        <v>16</v>
      </c>
      <c r="J11" s="11" t="s">
        <v>17</v>
      </c>
      <c r="K11" s="6" t="s">
        <v>15</v>
      </c>
      <c r="L11" s="7" t="s">
        <v>16</v>
      </c>
      <c r="M11" s="8" t="s">
        <v>17</v>
      </c>
      <c r="N11" s="9" t="s">
        <v>15</v>
      </c>
      <c r="O11" s="10" t="s">
        <v>16</v>
      </c>
      <c r="P11" s="11" t="s">
        <v>17</v>
      </c>
      <c r="Q11" s="12" t="s">
        <v>15</v>
      </c>
      <c r="R11" s="13" t="s">
        <v>16</v>
      </c>
      <c r="S11" s="14" t="s">
        <v>17</v>
      </c>
      <c r="T11" s="15" t="s">
        <v>15</v>
      </c>
      <c r="U11" s="16" t="s">
        <v>16</v>
      </c>
      <c r="V11" s="17" t="s">
        <v>17</v>
      </c>
      <c r="W11" s="189"/>
      <c r="X11" s="275"/>
      <c r="Y11" s="236" t="s">
        <v>15</v>
      </c>
      <c r="Z11" s="237" t="s">
        <v>16</v>
      </c>
      <c r="AA11" s="238" t="s">
        <v>17</v>
      </c>
      <c r="AB11" s="212" t="s">
        <v>15</v>
      </c>
      <c r="AC11" s="213" t="s">
        <v>16</v>
      </c>
      <c r="AD11" s="214" t="s">
        <v>17</v>
      </c>
      <c r="AE11" s="18" t="s">
        <v>15</v>
      </c>
      <c r="AF11" s="19" t="s">
        <v>16</v>
      </c>
      <c r="AG11" s="20" t="s">
        <v>17</v>
      </c>
    </row>
    <row r="12" spans="1:33" s="2" customFormat="1" x14ac:dyDescent="0.25">
      <c r="A12" s="21" t="s">
        <v>25</v>
      </c>
      <c r="B12" s="22">
        <v>279.60000000000002</v>
      </c>
      <c r="C12" s="23">
        <v>238.4</v>
      </c>
      <c r="D12" s="24">
        <f>IF(B12+C12&gt;0,B12+C12,"-")</f>
        <v>518</v>
      </c>
      <c r="E12" s="25">
        <v>167.75</v>
      </c>
      <c r="F12" s="26">
        <v>676</v>
      </c>
      <c r="G12" s="27">
        <f t="shared" ref="G12:G35" si="0">IF(E12+F12&gt;0,E12+F12,"-")</f>
        <v>843.75</v>
      </c>
      <c r="H12" s="28">
        <v>199.333</v>
      </c>
      <c r="I12" s="29">
        <v>132.667</v>
      </c>
      <c r="J12" s="30">
        <f t="shared" ref="J12:J35" si="1">IF(H12+I12&gt;0,H12+I12,"-")</f>
        <v>332</v>
      </c>
      <c r="K12" s="25">
        <v>253.5</v>
      </c>
      <c r="L12" s="26">
        <v>151</v>
      </c>
      <c r="M12" s="27">
        <f t="shared" ref="M12:M35" si="2">IF(K12+L12&gt;0,K12+L12,"-")</f>
        <v>404.5</v>
      </c>
      <c r="N12" s="28">
        <v>249.75</v>
      </c>
      <c r="O12" s="29">
        <v>159</v>
      </c>
      <c r="P12" s="30">
        <f t="shared" ref="P12:P35" si="3">IF(N12+O12&gt;0,N12+O12,"-")</f>
        <v>408.75</v>
      </c>
      <c r="Q12" s="31">
        <v>250</v>
      </c>
      <c r="R12" s="32">
        <v>160.75</v>
      </c>
      <c r="S12" s="33">
        <f t="shared" ref="S12:S35" si="4">IF(Q12+R12&gt;0,Q12+R12,"-")</f>
        <v>410.75</v>
      </c>
      <c r="T12" s="34">
        <v>366.2</v>
      </c>
      <c r="U12" s="35">
        <v>228</v>
      </c>
      <c r="V12" s="36">
        <f t="shared" ref="V12:V35" si="5">IF(T12+U12&gt;0,T12+U12,"-")</f>
        <v>594.20000000000005</v>
      </c>
      <c r="W12" s="203" t="str">
        <f>LEFT(X12,5)</f>
        <v>00:00</v>
      </c>
      <c r="X12" s="21" t="s">
        <v>25</v>
      </c>
      <c r="Y12" s="239">
        <f>IF(COUNT(E12,H12,K12,N12)&gt;=2,AVERAGE(E12,H12,K12,N12),"-")</f>
        <v>217.58324999999999</v>
      </c>
      <c r="Z12" s="240">
        <f>IF(COUNT(F12,I12,L12,O12)&gt;=2,AVERAGE(F12,I12,L12,O12),"-")</f>
        <v>279.66674999999998</v>
      </c>
      <c r="AA12" s="241">
        <f t="shared" ref="AA12:AA35" si="6">IF(AND(Y12="-",Z12="-"),"-",SUM(Y12:Z12))</f>
        <v>497.25</v>
      </c>
      <c r="AB12" s="215">
        <f>IF(AND(Q12&gt;0,COUNT(E12,H12,K12,N12)&gt;=2),AVERAGE(E12, H12,K12,N12,Q12),"-")</f>
        <v>224.06660000000002</v>
      </c>
      <c r="AC12" s="216">
        <f>IF(AND(R12&gt;0,COUNT(F12,I12,L12,O12)&gt;=2),AVERAGE(F12, I12,L12,O12,R12),"-")</f>
        <v>255.88339999999999</v>
      </c>
      <c r="AD12" s="217">
        <f t="shared" ref="AD12:AD35" si="7">IF(AND(AB12="-",AC12="-"),"-",SUM(AB12:AC12))</f>
        <v>479.95000000000005</v>
      </c>
      <c r="AE12" s="37">
        <f>IF(AND(B12&gt;0,T12&gt;0,COUNT(E12,H12,K12,N12,Q12)&gt;=3),AVERAGE(B12,E12,H12,K12,N12,Q12,T12),"-")</f>
        <v>252.30471428571428</v>
      </c>
      <c r="AF12" s="38">
        <f>IF(AND(C12&gt;0,U12&gt;0,COUNT(F12,I12,L12,O12,R12)&gt;=3),AVERAGE(C12,F12,I12,L12,O12,R12,U12),"-")</f>
        <v>249.40242857142857</v>
      </c>
      <c r="AG12" s="39">
        <f t="shared" ref="AG12:AG35" si="8">IF(AND(AE12="-",AF12="-"),"-",SUM(AE12:AF12))</f>
        <v>501.70714285714286</v>
      </c>
    </row>
    <row r="13" spans="1:33" s="2" customFormat="1" x14ac:dyDescent="0.25">
      <c r="A13" s="40" t="s">
        <v>26</v>
      </c>
      <c r="B13" s="41">
        <v>168.4</v>
      </c>
      <c r="C13" s="42">
        <v>168</v>
      </c>
      <c r="D13" s="43">
        <f t="shared" ref="D13:D35" si="9">IF(B13+C13&gt;0,B13+C13,"-")</f>
        <v>336.4</v>
      </c>
      <c r="E13" s="44">
        <v>131.75</v>
      </c>
      <c r="F13" s="45">
        <v>145.75</v>
      </c>
      <c r="G13" s="46">
        <f t="shared" si="0"/>
        <v>277.5</v>
      </c>
      <c r="H13" s="47">
        <v>159.333</v>
      </c>
      <c r="I13" s="48">
        <v>123.333</v>
      </c>
      <c r="J13" s="49">
        <f t="shared" si="1"/>
        <v>282.666</v>
      </c>
      <c r="K13" s="44">
        <v>197</v>
      </c>
      <c r="L13" s="45">
        <v>152.25</v>
      </c>
      <c r="M13" s="46">
        <f t="shared" si="2"/>
        <v>349.25</v>
      </c>
      <c r="N13" s="47">
        <v>196</v>
      </c>
      <c r="O13" s="48">
        <v>157.5</v>
      </c>
      <c r="P13" s="49">
        <f t="shared" si="3"/>
        <v>353.5</v>
      </c>
      <c r="Q13" s="50">
        <v>210.5</v>
      </c>
      <c r="R13" s="51">
        <v>171</v>
      </c>
      <c r="S13" s="52">
        <f t="shared" si="4"/>
        <v>381.5</v>
      </c>
      <c r="T13" s="53">
        <v>225.2</v>
      </c>
      <c r="U13" s="54">
        <v>156.4</v>
      </c>
      <c r="V13" s="55">
        <f t="shared" si="5"/>
        <v>381.6</v>
      </c>
      <c r="W13" s="203" t="str">
        <f t="shared" ref="W13:W35" si="10">LEFT(X13,5)</f>
        <v>01:00</v>
      </c>
      <c r="X13" s="40" t="s">
        <v>26</v>
      </c>
      <c r="Y13" s="242">
        <f t="shared" ref="Y13:Z35" si="11">IF(COUNT(E13,H13,K13,N13)&gt;=2,AVERAGE(E13,H13,K13,N13),"-")</f>
        <v>171.02074999999999</v>
      </c>
      <c r="Z13" s="243">
        <f t="shared" si="11"/>
        <v>144.70824999999999</v>
      </c>
      <c r="AA13" s="244">
        <f t="shared" si="6"/>
        <v>315.72899999999998</v>
      </c>
      <c r="AB13" s="218">
        <f t="shared" ref="AB13:AC35" si="12">IF(AND(Q13&gt;0,COUNT(E13,H13,K13,N13)&gt;=2),AVERAGE(E13, H13,K13,N13,Q13),"-")</f>
        <v>178.91659999999999</v>
      </c>
      <c r="AC13" s="219">
        <f t="shared" si="12"/>
        <v>149.9666</v>
      </c>
      <c r="AD13" s="220">
        <f t="shared" si="7"/>
        <v>328.88319999999999</v>
      </c>
      <c r="AE13" s="56">
        <f t="shared" ref="AE13:AF35" si="13">IF(AND(B13&gt;0,T13&gt;0,COUNT(E13,H13,K13,N13,Q13)&gt;=3),AVERAGE(B13,E13,H13,K13,N13,Q13,T13),"-")</f>
        <v>184.02614285714284</v>
      </c>
      <c r="AF13" s="57">
        <f t="shared" si="13"/>
        <v>153.46185714285713</v>
      </c>
      <c r="AG13" s="58">
        <f t="shared" si="8"/>
        <v>337.48799999999994</v>
      </c>
    </row>
    <row r="14" spans="1:33" s="2" customFormat="1" x14ac:dyDescent="0.25">
      <c r="A14" s="40" t="s">
        <v>27</v>
      </c>
      <c r="B14" s="41">
        <v>133</v>
      </c>
      <c r="C14" s="42">
        <v>138</v>
      </c>
      <c r="D14" s="43">
        <f t="shared" si="9"/>
        <v>271</v>
      </c>
      <c r="E14" s="44">
        <v>123</v>
      </c>
      <c r="F14" s="45">
        <v>136.25</v>
      </c>
      <c r="G14" s="46">
        <f t="shared" si="0"/>
        <v>259.25</v>
      </c>
      <c r="H14" s="47">
        <v>134.333</v>
      </c>
      <c r="I14" s="48">
        <v>142</v>
      </c>
      <c r="J14" s="49">
        <f t="shared" si="1"/>
        <v>276.33299999999997</v>
      </c>
      <c r="K14" s="44">
        <v>162.5</v>
      </c>
      <c r="L14" s="45">
        <v>168</v>
      </c>
      <c r="M14" s="46">
        <f t="shared" si="2"/>
        <v>330.5</v>
      </c>
      <c r="N14" s="47">
        <v>177.5</v>
      </c>
      <c r="O14" s="48">
        <v>170</v>
      </c>
      <c r="P14" s="49">
        <f t="shared" si="3"/>
        <v>347.5</v>
      </c>
      <c r="Q14" s="50">
        <v>194.75</v>
      </c>
      <c r="R14" s="51">
        <v>178.5</v>
      </c>
      <c r="S14" s="52">
        <f t="shared" si="4"/>
        <v>373.25</v>
      </c>
      <c r="T14" s="53">
        <v>189.2</v>
      </c>
      <c r="U14" s="54">
        <v>160.4</v>
      </c>
      <c r="V14" s="55">
        <f t="shared" si="5"/>
        <v>349.6</v>
      </c>
      <c r="W14" s="203" t="str">
        <f t="shared" si="10"/>
        <v>02:00</v>
      </c>
      <c r="X14" s="40" t="s">
        <v>27</v>
      </c>
      <c r="Y14" s="242">
        <f t="shared" si="11"/>
        <v>149.33324999999999</v>
      </c>
      <c r="Z14" s="243">
        <f t="shared" si="11"/>
        <v>154.0625</v>
      </c>
      <c r="AA14" s="244">
        <f t="shared" si="6"/>
        <v>303.39575000000002</v>
      </c>
      <c r="AB14" s="218">
        <f t="shared" si="12"/>
        <v>158.41659999999999</v>
      </c>
      <c r="AC14" s="219">
        <f t="shared" si="12"/>
        <v>158.94999999999999</v>
      </c>
      <c r="AD14" s="220">
        <f t="shared" si="7"/>
        <v>317.36659999999995</v>
      </c>
      <c r="AE14" s="56">
        <f t="shared" si="13"/>
        <v>159.18328571428569</v>
      </c>
      <c r="AF14" s="57">
        <f t="shared" si="13"/>
        <v>156.16428571428574</v>
      </c>
      <c r="AG14" s="58">
        <f t="shared" si="8"/>
        <v>315.34757142857143</v>
      </c>
    </row>
    <row r="15" spans="1:33" s="2" customFormat="1" x14ac:dyDescent="0.25">
      <c r="A15" s="40" t="s">
        <v>28</v>
      </c>
      <c r="B15" s="41">
        <v>105.2</v>
      </c>
      <c r="C15" s="42">
        <v>129.4</v>
      </c>
      <c r="D15" s="43">
        <f t="shared" si="9"/>
        <v>234.60000000000002</v>
      </c>
      <c r="E15" s="44">
        <v>138</v>
      </c>
      <c r="F15" s="45">
        <v>260</v>
      </c>
      <c r="G15" s="46">
        <f t="shared" si="0"/>
        <v>398</v>
      </c>
      <c r="H15" s="47">
        <v>172.667</v>
      </c>
      <c r="I15" s="48">
        <v>328.33300000000003</v>
      </c>
      <c r="J15" s="49">
        <f t="shared" si="1"/>
        <v>501</v>
      </c>
      <c r="K15" s="44">
        <v>182</v>
      </c>
      <c r="L15" s="45">
        <v>308.5</v>
      </c>
      <c r="M15" s="46">
        <f t="shared" si="2"/>
        <v>490.5</v>
      </c>
      <c r="N15" s="47">
        <v>172.5</v>
      </c>
      <c r="O15" s="48">
        <v>336.5</v>
      </c>
      <c r="P15" s="49">
        <f t="shared" si="3"/>
        <v>509</v>
      </c>
      <c r="Q15" s="50">
        <v>194.25</v>
      </c>
      <c r="R15" s="51">
        <v>344.5</v>
      </c>
      <c r="S15" s="52">
        <f t="shared" si="4"/>
        <v>538.75</v>
      </c>
      <c r="T15" s="53">
        <v>151</v>
      </c>
      <c r="U15" s="54">
        <v>195.6</v>
      </c>
      <c r="V15" s="55">
        <f t="shared" si="5"/>
        <v>346.6</v>
      </c>
      <c r="W15" s="203" t="str">
        <f t="shared" si="10"/>
        <v>03:00</v>
      </c>
      <c r="X15" s="40" t="s">
        <v>28</v>
      </c>
      <c r="Y15" s="242">
        <f t="shared" si="11"/>
        <v>166.29175000000001</v>
      </c>
      <c r="Z15" s="243">
        <f t="shared" si="11"/>
        <v>308.33325000000002</v>
      </c>
      <c r="AA15" s="244">
        <f t="shared" si="6"/>
        <v>474.625</v>
      </c>
      <c r="AB15" s="218">
        <f t="shared" si="12"/>
        <v>171.88339999999999</v>
      </c>
      <c r="AC15" s="219">
        <f t="shared" si="12"/>
        <v>315.56659999999999</v>
      </c>
      <c r="AD15" s="220">
        <f t="shared" si="7"/>
        <v>487.45</v>
      </c>
      <c r="AE15" s="56">
        <f t="shared" si="13"/>
        <v>159.37385714285713</v>
      </c>
      <c r="AF15" s="57">
        <f t="shared" si="13"/>
        <v>271.83328571428569</v>
      </c>
      <c r="AG15" s="58">
        <f t="shared" si="8"/>
        <v>431.2071428571428</v>
      </c>
    </row>
    <row r="16" spans="1:33" s="2" customFormat="1" x14ac:dyDescent="0.25">
      <c r="A16" s="40" t="s">
        <v>29</v>
      </c>
      <c r="B16" s="41">
        <v>130.6</v>
      </c>
      <c r="C16" s="42">
        <v>162</v>
      </c>
      <c r="D16" s="43">
        <f t="shared" si="9"/>
        <v>292.60000000000002</v>
      </c>
      <c r="E16" s="44">
        <v>352.5</v>
      </c>
      <c r="F16" s="45">
        <v>604.5</v>
      </c>
      <c r="G16" s="46">
        <f t="shared" si="0"/>
        <v>957</v>
      </c>
      <c r="H16" s="47">
        <v>433</v>
      </c>
      <c r="I16" s="48">
        <v>718.33299999999997</v>
      </c>
      <c r="J16" s="49">
        <f t="shared" si="1"/>
        <v>1151.3330000000001</v>
      </c>
      <c r="K16" s="44">
        <v>443</v>
      </c>
      <c r="L16" s="45">
        <v>728.25</v>
      </c>
      <c r="M16" s="46">
        <f t="shared" si="2"/>
        <v>1171.25</v>
      </c>
      <c r="N16" s="47">
        <v>460</v>
      </c>
      <c r="O16" s="48">
        <v>714.25</v>
      </c>
      <c r="P16" s="49">
        <f t="shared" si="3"/>
        <v>1174.25</v>
      </c>
      <c r="Q16" s="50">
        <v>442.5</v>
      </c>
      <c r="R16" s="51">
        <v>651.25</v>
      </c>
      <c r="S16" s="52">
        <f t="shared" si="4"/>
        <v>1093.75</v>
      </c>
      <c r="T16" s="53">
        <v>224.4</v>
      </c>
      <c r="U16" s="54">
        <v>280.39999999999998</v>
      </c>
      <c r="V16" s="55">
        <f t="shared" si="5"/>
        <v>504.79999999999995</v>
      </c>
      <c r="W16" s="203" t="str">
        <f t="shared" si="10"/>
        <v>04:00</v>
      </c>
      <c r="X16" s="40" t="s">
        <v>29</v>
      </c>
      <c r="Y16" s="242">
        <f t="shared" si="11"/>
        <v>422.125</v>
      </c>
      <c r="Z16" s="243">
        <f t="shared" si="11"/>
        <v>691.33325000000002</v>
      </c>
      <c r="AA16" s="244">
        <f t="shared" si="6"/>
        <v>1113.4582500000001</v>
      </c>
      <c r="AB16" s="218">
        <f t="shared" si="12"/>
        <v>426.2</v>
      </c>
      <c r="AC16" s="219">
        <f t="shared" si="12"/>
        <v>683.31659999999999</v>
      </c>
      <c r="AD16" s="220">
        <f t="shared" si="7"/>
        <v>1109.5165999999999</v>
      </c>
      <c r="AE16" s="56">
        <f t="shared" si="13"/>
        <v>355.14285714285717</v>
      </c>
      <c r="AF16" s="57">
        <f t="shared" si="13"/>
        <v>551.28328571428574</v>
      </c>
      <c r="AG16" s="58">
        <f t="shared" si="8"/>
        <v>906.42614285714285</v>
      </c>
    </row>
    <row r="17" spans="1:33" s="2" customFormat="1" x14ac:dyDescent="0.25">
      <c r="A17" s="40" t="s">
        <v>30</v>
      </c>
      <c r="B17" s="41">
        <v>228.2</v>
      </c>
      <c r="C17" s="42">
        <v>330.4</v>
      </c>
      <c r="D17" s="43">
        <f t="shared" si="9"/>
        <v>558.59999999999991</v>
      </c>
      <c r="E17" s="44">
        <v>795</v>
      </c>
      <c r="F17" s="45">
        <v>1228.75</v>
      </c>
      <c r="G17" s="46">
        <f t="shared" si="0"/>
        <v>2023.75</v>
      </c>
      <c r="H17" s="47">
        <v>973.33299999999997</v>
      </c>
      <c r="I17" s="48">
        <v>1476.6669999999999</v>
      </c>
      <c r="J17" s="49">
        <f t="shared" si="1"/>
        <v>2450</v>
      </c>
      <c r="K17" s="44">
        <v>1037.25</v>
      </c>
      <c r="L17" s="45">
        <v>1506.75</v>
      </c>
      <c r="M17" s="46">
        <f t="shared" si="2"/>
        <v>2544</v>
      </c>
      <c r="N17" s="47">
        <v>1017.25</v>
      </c>
      <c r="O17" s="48">
        <v>1462.75</v>
      </c>
      <c r="P17" s="49">
        <f t="shared" si="3"/>
        <v>2480</v>
      </c>
      <c r="Q17" s="50">
        <v>990.75</v>
      </c>
      <c r="R17" s="51">
        <v>1311.5</v>
      </c>
      <c r="S17" s="52">
        <f t="shared" si="4"/>
        <v>2302.25</v>
      </c>
      <c r="T17" s="53">
        <v>422.2</v>
      </c>
      <c r="U17" s="54">
        <v>485.8</v>
      </c>
      <c r="V17" s="55">
        <f t="shared" si="5"/>
        <v>908</v>
      </c>
      <c r="W17" s="203" t="str">
        <f t="shared" si="10"/>
        <v>05:00</v>
      </c>
      <c r="X17" s="40" t="s">
        <v>30</v>
      </c>
      <c r="Y17" s="242">
        <f t="shared" si="11"/>
        <v>955.70825000000002</v>
      </c>
      <c r="Z17" s="243">
        <f t="shared" si="11"/>
        <v>1418.7292499999999</v>
      </c>
      <c r="AA17" s="244">
        <f t="shared" si="6"/>
        <v>2374.4375</v>
      </c>
      <c r="AB17" s="218">
        <f t="shared" si="12"/>
        <v>962.71660000000008</v>
      </c>
      <c r="AC17" s="219">
        <f t="shared" si="12"/>
        <v>1397.2833999999998</v>
      </c>
      <c r="AD17" s="220">
        <f t="shared" si="7"/>
        <v>2360</v>
      </c>
      <c r="AE17" s="56">
        <f t="shared" si="13"/>
        <v>780.56899999999985</v>
      </c>
      <c r="AF17" s="57">
        <f t="shared" si="13"/>
        <v>1114.6595714285716</v>
      </c>
      <c r="AG17" s="58">
        <f t="shared" si="8"/>
        <v>1895.2285714285713</v>
      </c>
    </row>
    <row r="18" spans="1:33" s="2" customFormat="1" x14ac:dyDescent="0.25">
      <c r="A18" s="40" t="s">
        <v>31</v>
      </c>
      <c r="B18" s="41">
        <v>374.8</v>
      </c>
      <c r="C18" s="42">
        <v>386.4</v>
      </c>
      <c r="D18" s="43">
        <f t="shared" si="9"/>
        <v>761.2</v>
      </c>
      <c r="E18" s="44">
        <v>1523.5</v>
      </c>
      <c r="F18" s="45">
        <v>2155.25</v>
      </c>
      <c r="G18" s="46">
        <f t="shared" si="0"/>
        <v>3678.75</v>
      </c>
      <c r="H18" s="47">
        <v>1893.6669999999999</v>
      </c>
      <c r="I18" s="48">
        <v>2704.6669999999999</v>
      </c>
      <c r="J18" s="49">
        <f t="shared" si="1"/>
        <v>4598.3339999999998</v>
      </c>
      <c r="K18" s="44">
        <v>1928</v>
      </c>
      <c r="L18" s="45">
        <v>2655.25</v>
      </c>
      <c r="M18" s="46">
        <f t="shared" si="2"/>
        <v>4583.25</v>
      </c>
      <c r="N18" s="47">
        <v>1929</v>
      </c>
      <c r="O18" s="48">
        <v>2634.5</v>
      </c>
      <c r="P18" s="49">
        <f t="shared" si="3"/>
        <v>4563.5</v>
      </c>
      <c r="Q18" s="50">
        <v>1869.75</v>
      </c>
      <c r="R18" s="51">
        <v>2431.75</v>
      </c>
      <c r="S18" s="52">
        <f t="shared" si="4"/>
        <v>4301.5</v>
      </c>
      <c r="T18" s="53">
        <v>697.6</v>
      </c>
      <c r="U18" s="54">
        <v>801</v>
      </c>
      <c r="V18" s="55">
        <f t="shared" si="5"/>
        <v>1498.6</v>
      </c>
      <c r="W18" s="203" t="str">
        <f t="shared" si="10"/>
        <v>06:00</v>
      </c>
      <c r="X18" s="40" t="s">
        <v>31</v>
      </c>
      <c r="Y18" s="242">
        <f t="shared" si="11"/>
        <v>1818.5417499999999</v>
      </c>
      <c r="Z18" s="243">
        <f t="shared" si="11"/>
        <v>2537.4167499999999</v>
      </c>
      <c r="AA18" s="244">
        <f t="shared" si="6"/>
        <v>4355.9584999999997</v>
      </c>
      <c r="AB18" s="218">
        <f t="shared" si="12"/>
        <v>1828.7833999999998</v>
      </c>
      <c r="AC18" s="219">
        <f t="shared" si="12"/>
        <v>2516.2833999999998</v>
      </c>
      <c r="AD18" s="220">
        <f t="shared" si="7"/>
        <v>4345.0667999999996</v>
      </c>
      <c r="AE18" s="56">
        <f t="shared" si="13"/>
        <v>1459.4738571428572</v>
      </c>
      <c r="AF18" s="57">
        <f t="shared" si="13"/>
        <v>1966.973857142857</v>
      </c>
      <c r="AG18" s="58">
        <f t="shared" si="8"/>
        <v>3426.447714285714</v>
      </c>
    </row>
    <row r="19" spans="1:33" s="2" customFormat="1" x14ac:dyDescent="0.25">
      <c r="A19" s="40" t="s">
        <v>32</v>
      </c>
      <c r="B19" s="41">
        <v>882.6</v>
      </c>
      <c r="C19" s="42">
        <v>594.4</v>
      </c>
      <c r="D19" s="43">
        <f t="shared" si="9"/>
        <v>1477</v>
      </c>
      <c r="E19" s="44">
        <v>2445.75</v>
      </c>
      <c r="F19" s="45">
        <v>3051</v>
      </c>
      <c r="G19" s="46">
        <f t="shared" si="0"/>
        <v>5496.75</v>
      </c>
      <c r="H19" s="47">
        <v>3142.6669999999999</v>
      </c>
      <c r="I19" s="48">
        <v>3918</v>
      </c>
      <c r="J19" s="49">
        <f t="shared" si="1"/>
        <v>7060.6669999999995</v>
      </c>
      <c r="K19" s="44">
        <v>3083.5</v>
      </c>
      <c r="L19" s="45">
        <v>3884.25</v>
      </c>
      <c r="M19" s="46">
        <f t="shared" si="2"/>
        <v>6967.75</v>
      </c>
      <c r="N19" s="47">
        <v>3075.75</v>
      </c>
      <c r="O19" s="48">
        <v>3718.25</v>
      </c>
      <c r="P19" s="49">
        <f t="shared" si="3"/>
        <v>6794</v>
      </c>
      <c r="Q19" s="50">
        <v>2862</v>
      </c>
      <c r="R19" s="51">
        <v>3696.25</v>
      </c>
      <c r="S19" s="52">
        <f t="shared" si="4"/>
        <v>6558.25</v>
      </c>
      <c r="T19" s="53">
        <v>1156.2</v>
      </c>
      <c r="U19" s="54">
        <v>1212</v>
      </c>
      <c r="V19" s="55">
        <f t="shared" si="5"/>
        <v>2368.1999999999998</v>
      </c>
      <c r="W19" s="203" t="str">
        <f t="shared" si="10"/>
        <v>07:00</v>
      </c>
      <c r="X19" s="40" t="s">
        <v>32</v>
      </c>
      <c r="Y19" s="242">
        <f t="shared" si="11"/>
        <v>2936.9167499999999</v>
      </c>
      <c r="Z19" s="243">
        <f t="shared" si="11"/>
        <v>3642.875</v>
      </c>
      <c r="AA19" s="244">
        <f t="shared" si="6"/>
        <v>6579.7917500000003</v>
      </c>
      <c r="AB19" s="218">
        <f t="shared" si="12"/>
        <v>2921.9333999999999</v>
      </c>
      <c r="AC19" s="219">
        <f t="shared" si="12"/>
        <v>3653.55</v>
      </c>
      <c r="AD19" s="220">
        <f t="shared" si="7"/>
        <v>6575.4834000000001</v>
      </c>
      <c r="AE19" s="56">
        <f t="shared" si="13"/>
        <v>2378.3524285714288</v>
      </c>
      <c r="AF19" s="57">
        <f t="shared" si="13"/>
        <v>2867.7357142857145</v>
      </c>
      <c r="AG19" s="58">
        <f t="shared" si="8"/>
        <v>5246.0881428571429</v>
      </c>
    </row>
    <row r="20" spans="1:33" s="2" customFormat="1" x14ac:dyDescent="0.25">
      <c r="A20" s="40" t="s">
        <v>33</v>
      </c>
      <c r="B20" s="41">
        <v>1628.6</v>
      </c>
      <c r="C20" s="42">
        <v>990.2</v>
      </c>
      <c r="D20" s="43">
        <f t="shared" si="9"/>
        <v>2618.8000000000002</v>
      </c>
      <c r="E20" s="44">
        <v>1931.5</v>
      </c>
      <c r="F20" s="45">
        <v>2409.5</v>
      </c>
      <c r="G20" s="46">
        <f t="shared" si="0"/>
        <v>4341</v>
      </c>
      <c r="H20" s="47">
        <v>2394.3330000000001</v>
      </c>
      <c r="I20" s="48">
        <v>2644</v>
      </c>
      <c r="J20" s="49">
        <f t="shared" si="1"/>
        <v>5038.3330000000005</v>
      </c>
      <c r="K20" s="44">
        <v>2418.75</v>
      </c>
      <c r="L20" s="45">
        <v>2552.25</v>
      </c>
      <c r="M20" s="46">
        <f t="shared" si="2"/>
        <v>4971</v>
      </c>
      <c r="N20" s="47">
        <v>2364.5</v>
      </c>
      <c r="O20" s="48">
        <v>2458.25</v>
      </c>
      <c r="P20" s="49">
        <f t="shared" si="3"/>
        <v>4822.75</v>
      </c>
      <c r="Q20" s="50">
        <v>2256.5</v>
      </c>
      <c r="R20" s="51">
        <v>2604.75</v>
      </c>
      <c r="S20" s="52">
        <f t="shared" si="4"/>
        <v>4861.25</v>
      </c>
      <c r="T20" s="53">
        <v>1536</v>
      </c>
      <c r="U20" s="54">
        <v>1654.4</v>
      </c>
      <c r="V20" s="55">
        <f t="shared" si="5"/>
        <v>3190.4</v>
      </c>
      <c r="W20" s="203" t="str">
        <f t="shared" si="10"/>
        <v>08:00</v>
      </c>
      <c r="X20" s="40" t="s">
        <v>33</v>
      </c>
      <c r="Y20" s="242">
        <f t="shared" si="11"/>
        <v>2277.2707500000001</v>
      </c>
      <c r="Z20" s="243">
        <f t="shared" si="11"/>
        <v>2516</v>
      </c>
      <c r="AA20" s="244">
        <f t="shared" si="6"/>
        <v>4793.2707499999997</v>
      </c>
      <c r="AB20" s="218">
        <f t="shared" si="12"/>
        <v>2273.1166000000003</v>
      </c>
      <c r="AC20" s="219">
        <f t="shared" si="12"/>
        <v>2533.75</v>
      </c>
      <c r="AD20" s="220">
        <f t="shared" si="7"/>
        <v>4806.8666000000003</v>
      </c>
      <c r="AE20" s="56">
        <f t="shared" si="13"/>
        <v>2075.7404285714288</v>
      </c>
      <c r="AF20" s="57">
        <f t="shared" si="13"/>
        <v>2187.6214285714286</v>
      </c>
      <c r="AG20" s="58">
        <f t="shared" si="8"/>
        <v>4263.3618571428578</v>
      </c>
    </row>
    <row r="21" spans="1:33" s="2" customFormat="1" x14ac:dyDescent="0.25">
      <c r="A21" s="59" t="s">
        <v>34</v>
      </c>
      <c r="B21" s="60">
        <v>2313.8000000000002</v>
      </c>
      <c r="C21" s="61">
        <v>1464.8</v>
      </c>
      <c r="D21" s="62">
        <f t="shared" si="9"/>
        <v>3778.6000000000004</v>
      </c>
      <c r="E21" s="63">
        <v>1649.5</v>
      </c>
      <c r="F21" s="64">
        <v>2014.25</v>
      </c>
      <c r="G21" s="65">
        <f t="shared" si="0"/>
        <v>3663.75</v>
      </c>
      <c r="H21" s="66">
        <v>1936.3330000000001</v>
      </c>
      <c r="I21" s="67">
        <v>1962.3330000000001</v>
      </c>
      <c r="J21" s="68">
        <f t="shared" si="1"/>
        <v>3898.6660000000002</v>
      </c>
      <c r="K21" s="63">
        <v>1916</v>
      </c>
      <c r="L21" s="64">
        <v>1954.75</v>
      </c>
      <c r="M21" s="65">
        <f t="shared" si="2"/>
        <v>3870.75</v>
      </c>
      <c r="N21" s="66">
        <v>1984.75</v>
      </c>
      <c r="O21" s="67">
        <v>2010.25</v>
      </c>
      <c r="P21" s="68">
        <f t="shared" si="3"/>
        <v>3995</v>
      </c>
      <c r="Q21" s="69">
        <v>2032.25</v>
      </c>
      <c r="R21" s="70">
        <v>2116.75</v>
      </c>
      <c r="S21" s="71">
        <f t="shared" si="4"/>
        <v>4149</v>
      </c>
      <c r="T21" s="72">
        <v>1955</v>
      </c>
      <c r="U21" s="73">
        <v>1885.2</v>
      </c>
      <c r="V21" s="74">
        <f t="shared" si="5"/>
        <v>3840.2</v>
      </c>
      <c r="W21" s="203" t="str">
        <f t="shared" si="10"/>
        <v>09:00</v>
      </c>
      <c r="X21" s="59" t="s">
        <v>34</v>
      </c>
      <c r="Y21" s="245">
        <f t="shared" si="11"/>
        <v>1871.6457500000001</v>
      </c>
      <c r="Z21" s="246">
        <f t="shared" si="11"/>
        <v>1985.3957500000001</v>
      </c>
      <c r="AA21" s="247">
        <f t="shared" si="6"/>
        <v>3857.0415000000003</v>
      </c>
      <c r="AB21" s="221">
        <f t="shared" si="12"/>
        <v>1903.7666000000002</v>
      </c>
      <c r="AC21" s="222">
        <f t="shared" si="12"/>
        <v>2011.6666</v>
      </c>
      <c r="AD21" s="223">
        <f t="shared" si="7"/>
        <v>3915.4332000000004</v>
      </c>
      <c r="AE21" s="81">
        <f t="shared" si="13"/>
        <v>1969.6618571428571</v>
      </c>
      <c r="AF21" s="82">
        <f t="shared" si="13"/>
        <v>1915.476142857143</v>
      </c>
      <c r="AG21" s="83">
        <f t="shared" si="8"/>
        <v>3885.1379999999999</v>
      </c>
    </row>
    <row r="22" spans="1:33" s="2" customFormat="1" x14ac:dyDescent="0.25">
      <c r="A22" s="75" t="s">
        <v>35</v>
      </c>
      <c r="B22" s="22">
        <v>2118.1999999999998</v>
      </c>
      <c r="C22" s="23">
        <v>1957.6</v>
      </c>
      <c r="D22" s="24">
        <f t="shared" si="9"/>
        <v>4075.7999999999997</v>
      </c>
      <c r="E22" s="25">
        <v>1723.25</v>
      </c>
      <c r="F22" s="26">
        <v>2137.75</v>
      </c>
      <c r="G22" s="27">
        <f t="shared" si="0"/>
        <v>3861</v>
      </c>
      <c r="H22" s="28">
        <v>1954.3330000000001</v>
      </c>
      <c r="I22" s="29">
        <v>2031</v>
      </c>
      <c r="J22" s="30">
        <f t="shared" si="1"/>
        <v>3985.3330000000001</v>
      </c>
      <c r="K22" s="25">
        <v>1934.5</v>
      </c>
      <c r="L22" s="26">
        <v>1947</v>
      </c>
      <c r="M22" s="27">
        <f t="shared" si="2"/>
        <v>3881.5</v>
      </c>
      <c r="N22" s="28">
        <v>2008</v>
      </c>
      <c r="O22" s="29">
        <v>2012</v>
      </c>
      <c r="P22" s="30">
        <f t="shared" si="3"/>
        <v>4020</v>
      </c>
      <c r="Q22" s="31">
        <v>2233.5</v>
      </c>
      <c r="R22" s="32">
        <v>2167.5</v>
      </c>
      <c r="S22" s="33">
        <f t="shared" si="4"/>
        <v>4401</v>
      </c>
      <c r="T22" s="34">
        <v>2333.4</v>
      </c>
      <c r="U22" s="35">
        <v>2136.8000000000002</v>
      </c>
      <c r="V22" s="36">
        <f t="shared" si="5"/>
        <v>4470.2000000000007</v>
      </c>
      <c r="W22" s="203" t="str">
        <f t="shared" si="10"/>
        <v>10:00</v>
      </c>
      <c r="X22" s="75" t="s">
        <v>35</v>
      </c>
      <c r="Y22" s="239">
        <f t="shared" si="11"/>
        <v>1905.0207500000001</v>
      </c>
      <c r="Z22" s="240">
        <f t="shared" si="11"/>
        <v>2031.9375</v>
      </c>
      <c r="AA22" s="241">
        <f t="shared" si="6"/>
        <v>3936.9582500000001</v>
      </c>
      <c r="AB22" s="215">
        <f t="shared" si="12"/>
        <v>1970.7166000000002</v>
      </c>
      <c r="AC22" s="216">
        <f t="shared" si="12"/>
        <v>2059.0500000000002</v>
      </c>
      <c r="AD22" s="217">
        <f t="shared" si="7"/>
        <v>4029.7666000000004</v>
      </c>
      <c r="AE22" s="37">
        <f t="shared" si="13"/>
        <v>2043.5975714285712</v>
      </c>
      <c r="AF22" s="38">
        <f t="shared" si="13"/>
        <v>2055.6642857142861</v>
      </c>
      <c r="AG22" s="39">
        <f t="shared" si="8"/>
        <v>4099.2618571428575</v>
      </c>
    </row>
    <row r="23" spans="1:33" s="2" customFormat="1" x14ac:dyDescent="0.25">
      <c r="A23" s="76" t="s">
        <v>36</v>
      </c>
      <c r="B23" s="41">
        <v>2038.2</v>
      </c>
      <c r="C23" s="42">
        <v>2163.1999999999998</v>
      </c>
      <c r="D23" s="43">
        <f t="shared" si="9"/>
        <v>4201.3999999999996</v>
      </c>
      <c r="E23" s="44">
        <v>1950.25</v>
      </c>
      <c r="F23" s="45">
        <v>2387.5</v>
      </c>
      <c r="G23" s="46">
        <f t="shared" si="0"/>
        <v>4337.75</v>
      </c>
      <c r="H23" s="47">
        <v>1994</v>
      </c>
      <c r="I23" s="48">
        <v>2181</v>
      </c>
      <c r="J23" s="49">
        <f t="shared" si="1"/>
        <v>4175</v>
      </c>
      <c r="K23" s="44">
        <v>2114.25</v>
      </c>
      <c r="L23" s="45">
        <v>2149.25</v>
      </c>
      <c r="M23" s="46">
        <f t="shared" si="2"/>
        <v>4263.5</v>
      </c>
      <c r="N23" s="47">
        <v>2192</v>
      </c>
      <c r="O23" s="48">
        <v>2188.25</v>
      </c>
      <c r="P23" s="49">
        <f t="shared" si="3"/>
        <v>4380.25</v>
      </c>
      <c r="Q23" s="50">
        <v>2567.75</v>
      </c>
      <c r="R23" s="51">
        <v>2476.25</v>
      </c>
      <c r="S23" s="52">
        <f t="shared" si="4"/>
        <v>5044</v>
      </c>
      <c r="T23" s="53">
        <v>2376.4</v>
      </c>
      <c r="U23" s="54">
        <v>2187.1999999999998</v>
      </c>
      <c r="V23" s="55">
        <f t="shared" si="5"/>
        <v>4563.6000000000004</v>
      </c>
      <c r="W23" s="203" t="str">
        <f t="shared" si="10"/>
        <v>11:00</v>
      </c>
      <c r="X23" s="76" t="s">
        <v>36</v>
      </c>
      <c r="Y23" s="242">
        <f t="shared" si="11"/>
        <v>2062.625</v>
      </c>
      <c r="Z23" s="243">
        <f t="shared" si="11"/>
        <v>2226.5</v>
      </c>
      <c r="AA23" s="244">
        <f t="shared" si="6"/>
        <v>4289.125</v>
      </c>
      <c r="AB23" s="218">
        <f t="shared" si="12"/>
        <v>2163.65</v>
      </c>
      <c r="AC23" s="219">
        <f t="shared" si="12"/>
        <v>2276.4499999999998</v>
      </c>
      <c r="AD23" s="220">
        <f t="shared" si="7"/>
        <v>4440.1000000000004</v>
      </c>
      <c r="AE23" s="56">
        <f t="shared" si="13"/>
        <v>2176.1214285714286</v>
      </c>
      <c r="AF23" s="57">
        <f t="shared" si="13"/>
        <v>2247.5214285714287</v>
      </c>
      <c r="AG23" s="58">
        <f t="shared" si="8"/>
        <v>4423.6428571428569</v>
      </c>
    </row>
    <row r="24" spans="1:33" s="2" customFormat="1" x14ac:dyDescent="0.25">
      <c r="A24" s="76" t="s">
        <v>37</v>
      </c>
      <c r="B24" s="41">
        <v>1879.8</v>
      </c>
      <c r="C24" s="42">
        <v>2184</v>
      </c>
      <c r="D24" s="43">
        <f t="shared" si="9"/>
        <v>4063.8</v>
      </c>
      <c r="E24" s="44">
        <v>2162.25</v>
      </c>
      <c r="F24" s="45">
        <v>2374.75</v>
      </c>
      <c r="G24" s="46">
        <f t="shared" si="0"/>
        <v>4537</v>
      </c>
      <c r="H24" s="47">
        <v>2172</v>
      </c>
      <c r="I24" s="48">
        <v>2258</v>
      </c>
      <c r="J24" s="49">
        <f t="shared" si="1"/>
        <v>4430</v>
      </c>
      <c r="K24" s="44">
        <v>2199.25</v>
      </c>
      <c r="L24" s="45">
        <v>2233.5</v>
      </c>
      <c r="M24" s="46">
        <f t="shared" si="2"/>
        <v>4432.75</v>
      </c>
      <c r="N24" s="47">
        <v>2263.5</v>
      </c>
      <c r="O24" s="48">
        <v>2312.75</v>
      </c>
      <c r="P24" s="49">
        <f t="shared" si="3"/>
        <v>4576.25</v>
      </c>
      <c r="Q24" s="50">
        <v>2727.5</v>
      </c>
      <c r="R24" s="51">
        <v>2588.25</v>
      </c>
      <c r="S24" s="52">
        <f t="shared" si="4"/>
        <v>5315.75</v>
      </c>
      <c r="T24" s="53">
        <v>2431</v>
      </c>
      <c r="U24" s="54">
        <v>2173.6</v>
      </c>
      <c r="V24" s="55">
        <f t="shared" si="5"/>
        <v>4604.6000000000004</v>
      </c>
      <c r="W24" s="203" t="str">
        <f t="shared" si="10"/>
        <v>12:00</v>
      </c>
      <c r="X24" s="76" t="s">
        <v>37</v>
      </c>
      <c r="Y24" s="242">
        <f t="shared" si="11"/>
        <v>2199.25</v>
      </c>
      <c r="Z24" s="243">
        <f t="shared" si="11"/>
        <v>2294.75</v>
      </c>
      <c r="AA24" s="244">
        <f t="shared" si="6"/>
        <v>4494</v>
      </c>
      <c r="AB24" s="218">
        <f t="shared" si="12"/>
        <v>2304.9</v>
      </c>
      <c r="AC24" s="219">
        <f t="shared" si="12"/>
        <v>2353.4499999999998</v>
      </c>
      <c r="AD24" s="220">
        <f t="shared" si="7"/>
        <v>4658.3500000000004</v>
      </c>
      <c r="AE24" s="56">
        <f t="shared" si="13"/>
        <v>2262.1857142857143</v>
      </c>
      <c r="AF24" s="57">
        <f t="shared" si="13"/>
        <v>2303.5500000000002</v>
      </c>
      <c r="AG24" s="58">
        <f t="shared" si="8"/>
        <v>4565.7357142857145</v>
      </c>
    </row>
    <row r="25" spans="1:33" s="2" customFormat="1" x14ac:dyDescent="0.25">
      <c r="A25" s="76" t="s">
        <v>38</v>
      </c>
      <c r="B25" s="41">
        <v>1833.8</v>
      </c>
      <c r="C25" s="42">
        <v>1993.2</v>
      </c>
      <c r="D25" s="43">
        <f t="shared" si="9"/>
        <v>3827</v>
      </c>
      <c r="E25" s="44">
        <v>2073.5</v>
      </c>
      <c r="F25" s="45">
        <v>2411</v>
      </c>
      <c r="G25" s="46">
        <f t="shared" si="0"/>
        <v>4484.5</v>
      </c>
      <c r="H25" s="47">
        <v>2214.6669999999999</v>
      </c>
      <c r="I25" s="48">
        <v>2351</v>
      </c>
      <c r="J25" s="49">
        <f t="shared" si="1"/>
        <v>4565.6669999999995</v>
      </c>
      <c r="K25" s="44">
        <v>2195.75</v>
      </c>
      <c r="L25" s="45">
        <v>2313</v>
      </c>
      <c r="M25" s="46">
        <f t="shared" si="2"/>
        <v>4508.75</v>
      </c>
      <c r="N25" s="47">
        <v>2347.25</v>
      </c>
      <c r="O25" s="48">
        <v>2373.5</v>
      </c>
      <c r="P25" s="49">
        <f t="shared" si="3"/>
        <v>4720.75</v>
      </c>
      <c r="Q25" s="50">
        <v>2793.5</v>
      </c>
      <c r="R25" s="51">
        <v>2651</v>
      </c>
      <c r="S25" s="52">
        <f t="shared" si="4"/>
        <v>5444.5</v>
      </c>
      <c r="T25" s="53">
        <v>2323.8000000000002</v>
      </c>
      <c r="U25" s="54">
        <v>2090.6</v>
      </c>
      <c r="V25" s="55">
        <f t="shared" si="5"/>
        <v>4414.3999999999996</v>
      </c>
      <c r="W25" s="203" t="str">
        <f t="shared" si="10"/>
        <v>13:00</v>
      </c>
      <c r="X25" s="76" t="s">
        <v>38</v>
      </c>
      <c r="Y25" s="242">
        <f t="shared" si="11"/>
        <v>2207.7917499999999</v>
      </c>
      <c r="Z25" s="243">
        <f t="shared" si="11"/>
        <v>2362.125</v>
      </c>
      <c r="AA25" s="244">
        <f t="shared" si="6"/>
        <v>4569.9167500000003</v>
      </c>
      <c r="AB25" s="218">
        <f t="shared" si="12"/>
        <v>2324.9333999999999</v>
      </c>
      <c r="AC25" s="219">
        <f t="shared" si="12"/>
        <v>2419.9</v>
      </c>
      <c r="AD25" s="220">
        <f t="shared" si="7"/>
        <v>4744.8333999999995</v>
      </c>
      <c r="AE25" s="56">
        <f t="shared" si="13"/>
        <v>2254.6095714285716</v>
      </c>
      <c r="AF25" s="57">
        <f t="shared" si="13"/>
        <v>2311.9</v>
      </c>
      <c r="AG25" s="58">
        <f t="shared" si="8"/>
        <v>4566.5095714285717</v>
      </c>
    </row>
    <row r="26" spans="1:33" s="2" customFormat="1" x14ac:dyDescent="0.25">
      <c r="A26" s="77" t="s">
        <v>39</v>
      </c>
      <c r="B26" s="60">
        <v>1860.4</v>
      </c>
      <c r="C26" s="61">
        <v>2158.6</v>
      </c>
      <c r="D26" s="62">
        <f t="shared" si="9"/>
        <v>4019</v>
      </c>
      <c r="E26" s="63">
        <v>2318.25</v>
      </c>
      <c r="F26" s="64">
        <v>2550.5</v>
      </c>
      <c r="G26" s="65">
        <f t="shared" si="0"/>
        <v>4868.75</v>
      </c>
      <c r="H26" s="66">
        <v>2611.3330000000001</v>
      </c>
      <c r="I26" s="67">
        <v>2541.3330000000001</v>
      </c>
      <c r="J26" s="68">
        <f t="shared" si="1"/>
        <v>5152.6660000000002</v>
      </c>
      <c r="K26" s="63">
        <v>2566</v>
      </c>
      <c r="L26" s="64">
        <v>2519.25</v>
      </c>
      <c r="M26" s="65">
        <f t="shared" si="2"/>
        <v>5085.25</v>
      </c>
      <c r="N26" s="66">
        <v>2789.25</v>
      </c>
      <c r="O26" s="67">
        <v>2559</v>
      </c>
      <c r="P26" s="68">
        <f t="shared" si="3"/>
        <v>5348.25</v>
      </c>
      <c r="Q26" s="69">
        <v>3134.25</v>
      </c>
      <c r="R26" s="70">
        <v>2848.5</v>
      </c>
      <c r="S26" s="71">
        <f t="shared" si="4"/>
        <v>5982.75</v>
      </c>
      <c r="T26" s="72">
        <v>2282</v>
      </c>
      <c r="U26" s="73">
        <v>2041.6</v>
      </c>
      <c r="V26" s="74">
        <f t="shared" si="5"/>
        <v>4323.6000000000004</v>
      </c>
      <c r="W26" s="203" t="str">
        <f t="shared" si="10"/>
        <v>14:00</v>
      </c>
      <c r="X26" s="77" t="s">
        <v>39</v>
      </c>
      <c r="Y26" s="245">
        <f t="shared" si="11"/>
        <v>2571.2082500000001</v>
      </c>
      <c r="Z26" s="246">
        <f t="shared" si="11"/>
        <v>2542.5207500000001</v>
      </c>
      <c r="AA26" s="247">
        <f t="shared" si="6"/>
        <v>5113.7290000000003</v>
      </c>
      <c r="AB26" s="221">
        <f t="shared" si="12"/>
        <v>2683.8166000000001</v>
      </c>
      <c r="AC26" s="222">
        <f t="shared" si="12"/>
        <v>2603.7166000000002</v>
      </c>
      <c r="AD26" s="223">
        <f t="shared" si="7"/>
        <v>5287.5331999999999</v>
      </c>
      <c r="AE26" s="81">
        <f t="shared" si="13"/>
        <v>2508.7832857142857</v>
      </c>
      <c r="AF26" s="82">
        <f t="shared" si="13"/>
        <v>2459.8261428571427</v>
      </c>
      <c r="AG26" s="83">
        <f t="shared" si="8"/>
        <v>4968.609428571428</v>
      </c>
    </row>
    <row r="27" spans="1:33" s="2" customFormat="1" x14ac:dyDescent="0.25">
      <c r="A27" s="78" t="s">
        <v>40</v>
      </c>
      <c r="B27" s="22">
        <v>1956.2</v>
      </c>
      <c r="C27" s="23">
        <v>2526</v>
      </c>
      <c r="D27" s="24">
        <f t="shared" si="9"/>
        <v>4482.2</v>
      </c>
      <c r="E27" s="25">
        <v>2742.25</v>
      </c>
      <c r="F27" s="26">
        <v>2806.25</v>
      </c>
      <c r="G27" s="27">
        <f t="shared" si="0"/>
        <v>5548.5</v>
      </c>
      <c r="H27" s="28">
        <v>3247.6669999999999</v>
      </c>
      <c r="I27" s="29">
        <v>2873.6669999999999</v>
      </c>
      <c r="J27" s="30">
        <f t="shared" si="1"/>
        <v>6121.3339999999998</v>
      </c>
      <c r="K27" s="25">
        <v>3266</v>
      </c>
      <c r="L27" s="26">
        <v>2857.75</v>
      </c>
      <c r="M27" s="27">
        <f t="shared" si="2"/>
        <v>6123.75</v>
      </c>
      <c r="N27" s="28">
        <v>3391</v>
      </c>
      <c r="O27" s="29">
        <v>2922.25</v>
      </c>
      <c r="P27" s="30">
        <f t="shared" si="3"/>
        <v>6313.25</v>
      </c>
      <c r="Q27" s="31">
        <v>3703</v>
      </c>
      <c r="R27" s="32">
        <v>3151.75</v>
      </c>
      <c r="S27" s="33">
        <f t="shared" si="4"/>
        <v>6854.75</v>
      </c>
      <c r="T27" s="34">
        <v>2143.1999999999998</v>
      </c>
      <c r="U27" s="35">
        <v>1933.2</v>
      </c>
      <c r="V27" s="36">
        <f t="shared" si="5"/>
        <v>4076.3999999999996</v>
      </c>
      <c r="W27" s="203" t="str">
        <f t="shared" si="10"/>
        <v>15:00</v>
      </c>
      <c r="X27" s="78" t="s">
        <v>40</v>
      </c>
      <c r="Y27" s="239">
        <f t="shared" si="11"/>
        <v>3161.7292499999999</v>
      </c>
      <c r="Z27" s="240">
        <f t="shared" si="11"/>
        <v>2864.9792499999999</v>
      </c>
      <c r="AA27" s="241">
        <f t="shared" si="6"/>
        <v>6026.7084999999997</v>
      </c>
      <c r="AB27" s="215">
        <f t="shared" si="12"/>
        <v>3269.9834000000001</v>
      </c>
      <c r="AC27" s="216">
        <f t="shared" si="12"/>
        <v>2922.3334</v>
      </c>
      <c r="AD27" s="217">
        <f t="shared" si="7"/>
        <v>6192.3168000000005</v>
      </c>
      <c r="AE27" s="37">
        <f t="shared" si="13"/>
        <v>2921.3309999999997</v>
      </c>
      <c r="AF27" s="38">
        <f t="shared" si="13"/>
        <v>2724.4095714285718</v>
      </c>
      <c r="AG27" s="39">
        <f t="shared" si="8"/>
        <v>5645.7405714285715</v>
      </c>
    </row>
    <row r="28" spans="1:33" s="2" customFormat="1" x14ac:dyDescent="0.25">
      <c r="A28" s="79" t="s">
        <v>41</v>
      </c>
      <c r="B28" s="41">
        <v>1976</v>
      </c>
      <c r="C28" s="42">
        <v>2620.1999999999998</v>
      </c>
      <c r="D28" s="43">
        <f t="shared" si="9"/>
        <v>4596.2</v>
      </c>
      <c r="E28" s="44">
        <v>3403.75</v>
      </c>
      <c r="F28" s="45">
        <v>2909.25</v>
      </c>
      <c r="G28" s="46">
        <f t="shared" si="0"/>
        <v>6313</v>
      </c>
      <c r="H28" s="47">
        <v>3889</v>
      </c>
      <c r="I28" s="48">
        <v>3119.3330000000001</v>
      </c>
      <c r="J28" s="49">
        <f t="shared" si="1"/>
        <v>7008.3330000000005</v>
      </c>
      <c r="K28" s="44">
        <v>4029.75</v>
      </c>
      <c r="L28" s="45">
        <v>3192.5</v>
      </c>
      <c r="M28" s="46">
        <f t="shared" si="2"/>
        <v>7222.25</v>
      </c>
      <c r="N28" s="47">
        <v>4122.75</v>
      </c>
      <c r="O28" s="48">
        <v>3261.5</v>
      </c>
      <c r="P28" s="49">
        <f t="shared" si="3"/>
        <v>7384.25</v>
      </c>
      <c r="Q28" s="50">
        <v>4076.5</v>
      </c>
      <c r="R28" s="51">
        <v>3360</v>
      </c>
      <c r="S28" s="52">
        <f t="shared" si="4"/>
        <v>7436.5</v>
      </c>
      <c r="T28" s="53">
        <v>2115.4</v>
      </c>
      <c r="U28" s="54">
        <v>1926</v>
      </c>
      <c r="V28" s="55">
        <f t="shared" si="5"/>
        <v>4041.4</v>
      </c>
      <c r="W28" s="203" t="str">
        <f t="shared" si="10"/>
        <v>16:00</v>
      </c>
      <c r="X28" s="79" t="s">
        <v>41</v>
      </c>
      <c r="Y28" s="242">
        <f t="shared" si="11"/>
        <v>3861.3125</v>
      </c>
      <c r="Z28" s="243">
        <f t="shared" si="11"/>
        <v>3120.6457500000001</v>
      </c>
      <c r="AA28" s="244">
        <f t="shared" si="6"/>
        <v>6981.9582499999997</v>
      </c>
      <c r="AB28" s="218">
        <f t="shared" si="12"/>
        <v>3904.35</v>
      </c>
      <c r="AC28" s="219">
        <f t="shared" si="12"/>
        <v>3168.5165999999999</v>
      </c>
      <c r="AD28" s="220">
        <f t="shared" si="7"/>
        <v>7072.8665999999994</v>
      </c>
      <c r="AE28" s="56">
        <f t="shared" si="13"/>
        <v>3373.3071428571429</v>
      </c>
      <c r="AF28" s="57">
        <f t="shared" si="13"/>
        <v>2912.6832857142858</v>
      </c>
      <c r="AG28" s="58">
        <f t="shared" si="8"/>
        <v>6285.9904285714292</v>
      </c>
    </row>
    <row r="29" spans="1:33" s="2" customFormat="1" x14ac:dyDescent="0.25">
      <c r="A29" s="79" t="s">
        <v>42</v>
      </c>
      <c r="B29" s="41">
        <v>1726.4</v>
      </c>
      <c r="C29" s="42">
        <v>2472</v>
      </c>
      <c r="D29" s="43">
        <f t="shared" si="9"/>
        <v>4198.3999999999996</v>
      </c>
      <c r="E29" s="44">
        <v>2808</v>
      </c>
      <c r="F29" s="45">
        <v>2539.75</v>
      </c>
      <c r="G29" s="46">
        <f t="shared" si="0"/>
        <v>5347.75</v>
      </c>
      <c r="H29" s="47">
        <v>3331.3330000000001</v>
      </c>
      <c r="I29" s="48">
        <v>2730</v>
      </c>
      <c r="J29" s="49">
        <f t="shared" si="1"/>
        <v>6061.3330000000005</v>
      </c>
      <c r="K29" s="44">
        <v>3382</v>
      </c>
      <c r="L29" s="45">
        <v>2763.75</v>
      </c>
      <c r="M29" s="46">
        <f t="shared" si="2"/>
        <v>6145.75</v>
      </c>
      <c r="N29" s="47">
        <v>3204</v>
      </c>
      <c r="O29" s="48">
        <v>2804.5</v>
      </c>
      <c r="P29" s="49">
        <f t="shared" si="3"/>
        <v>6008.5</v>
      </c>
      <c r="Q29" s="50">
        <v>3489.5</v>
      </c>
      <c r="R29" s="51">
        <v>2863.5</v>
      </c>
      <c r="S29" s="52">
        <f t="shared" si="4"/>
        <v>6353</v>
      </c>
      <c r="T29" s="53">
        <v>1899.2</v>
      </c>
      <c r="U29" s="54">
        <v>1815.8</v>
      </c>
      <c r="V29" s="55">
        <f t="shared" si="5"/>
        <v>3715</v>
      </c>
      <c r="W29" s="203" t="str">
        <f t="shared" si="10"/>
        <v>17:00</v>
      </c>
      <c r="X29" s="79" t="s">
        <v>42</v>
      </c>
      <c r="Y29" s="242">
        <f t="shared" si="11"/>
        <v>3181.3332500000001</v>
      </c>
      <c r="Z29" s="243">
        <f t="shared" si="11"/>
        <v>2709.5</v>
      </c>
      <c r="AA29" s="244">
        <f t="shared" si="6"/>
        <v>5890.8332499999997</v>
      </c>
      <c r="AB29" s="218">
        <f t="shared" si="12"/>
        <v>3242.9666000000002</v>
      </c>
      <c r="AC29" s="219">
        <f t="shared" si="12"/>
        <v>2740.3</v>
      </c>
      <c r="AD29" s="220">
        <f t="shared" si="7"/>
        <v>5983.2666000000008</v>
      </c>
      <c r="AE29" s="56">
        <f t="shared" si="13"/>
        <v>2834.3475714285714</v>
      </c>
      <c r="AF29" s="57">
        <f t="shared" si="13"/>
        <v>2569.9</v>
      </c>
      <c r="AG29" s="58">
        <f t="shared" si="8"/>
        <v>5404.247571428572</v>
      </c>
    </row>
    <row r="30" spans="1:33" s="2" customFormat="1" x14ac:dyDescent="0.25">
      <c r="A30" s="79" t="s">
        <v>43</v>
      </c>
      <c r="B30" s="41">
        <v>1439.6</v>
      </c>
      <c r="C30" s="42">
        <v>1866.4</v>
      </c>
      <c r="D30" s="43">
        <f t="shared" si="9"/>
        <v>3306</v>
      </c>
      <c r="E30" s="44">
        <v>1712.75</v>
      </c>
      <c r="F30" s="45">
        <v>1675.25</v>
      </c>
      <c r="G30" s="46">
        <f t="shared" si="0"/>
        <v>3388</v>
      </c>
      <c r="H30" s="47">
        <v>1867</v>
      </c>
      <c r="I30" s="48">
        <v>1662</v>
      </c>
      <c r="J30" s="49">
        <f t="shared" si="1"/>
        <v>3529</v>
      </c>
      <c r="K30" s="44">
        <v>2011.5</v>
      </c>
      <c r="L30" s="45">
        <v>1776</v>
      </c>
      <c r="M30" s="46">
        <f t="shared" si="2"/>
        <v>3787.5</v>
      </c>
      <c r="N30" s="47">
        <v>1924.5</v>
      </c>
      <c r="O30" s="48">
        <v>1856.75</v>
      </c>
      <c r="P30" s="49">
        <f t="shared" si="3"/>
        <v>3781.25</v>
      </c>
      <c r="Q30" s="50">
        <v>2457.5</v>
      </c>
      <c r="R30" s="51">
        <v>1956.5</v>
      </c>
      <c r="S30" s="52">
        <f t="shared" si="4"/>
        <v>4414</v>
      </c>
      <c r="T30" s="53">
        <v>1597</v>
      </c>
      <c r="U30" s="54">
        <v>1528.4</v>
      </c>
      <c r="V30" s="55">
        <f t="shared" si="5"/>
        <v>3125.4</v>
      </c>
      <c r="W30" s="203" t="str">
        <f t="shared" si="10"/>
        <v>18:00</v>
      </c>
      <c r="X30" s="79" t="s">
        <v>43</v>
      </c>
      <c r="Y30" s="242">
        <f t="shared" si="11"/>
        <v>1878.9375</v>
      </c>
      <c r="Z30" s="243">
        <f t="shared" si="11"/>
        <v>1742.5</v>
      </c>
      <c r="AA30" s="244">
        <f t="shared" si="6"/>
        <v>3621.4375</v>
      </c>
      <c r="AB30" s="218">
        <f t="shared" si="12"/>
        <v>1994.65</v>
      </c>
      <c r="AC30" s="219">
        <f t="shared" si="12"/>
        <v>1785.3</v>
      </c>
      <c r="AD30" s="220">
        <f t="shared" si="7"/>
        <v>3779.95</v>
      </c>
      <c r="AE30" s="56">
        <f t="shared" si="13"/>
        <v>1858.55</v>
      </c>
      <c r="AF30" s="57">
        <f t="shared" si="13"/>
        <v>1760.1857142857141</v>
      </c>
      <c r="AG30" s="58">
        <f t="shared" si="8"/>
        <v>3618.735714285714</v>
      </c>
    </row>
    <row r="31" spans="1:33" s="2" customFormat="1" x14ac:dyDescent="0.25">
      <c r="A31" s="79" t="s">
        <v>44</v>
      </c>
      <c r="B31" s="41">
        <v>1133.5999999999999</v>
      </c>
      <c r="C31" s="42">
        <v>1164.2</v>
      </c>
      <c r="D31" s="43">
        <f t="shared" si="9"/>
        <v>2297.8000000000002</v>
      </c>
      <c r="E31" s="44">
        <v>1148</v>
      </c>
      <c r="F31" s="45">
        <v>1145.5</v>
      </c>
      <c r="G31" s="46">
        <f t="shared" si="0"/>
        <v>2293.5</v>
      </c>
      <c r="H31" s="47">
        <v>1284</v>
      </c>
      <c r="I31" s="48">
        <v>1183.3330000000001</v>
      </c>
      <c r="J31" s="49">
        <f t="shared" si="1"/>
        <v>2467.3330000000001</v>
      </c>
      <c r="K31" s="44">
        <v>1327.5</v>
      </c>
      <c r="L31" s="45">
        <v>1249.25</v>
      </c>
      <c r="M31" s="46">
        <f t="shared" si="2"/>
        <v>2576.75</v>
      </c>
      <c r="N31" s="47">
        <v>1418</v>
      </c>
      <c r="O31" s="48">
        <v>1311.5</v>
      </c>
      <c r="P31" s="49">
        <f t="shared" si="3"/>
        <v>2729.5</v>
      </c>
      <c r="Q31" s="50">
        <v>1761.75</v>
      </c>
      <c r="R31" s="51">
        <v>1325.25</v>
      </c>
      <c r="S31" s="52">
        <f t="shared" si="4"/>
        <v>3087</v>
      </c>
      <c r="T31" s="53">
        <v>1335</v>
      </c>
      <c r="U31" s="54">
        <v>1251.2</v>
      </c>
      <c r="V31" s="55">
        <f t="shared" si="5"/>
        <v>2586.1999999999998</v>
      </c>
      <c r="W31" s="203" t="str">
        <f t="shared" si="10"/>
        <v>19:00</v>
      </c>
      <c r="X31" s="79" t="s">
        <v>44</v>
      </c>
      <c r="Y31" s="242">
        <f t="shared" si="11"/>
        <v>1294.375</v>
      </c>
      <c r="Z31" s="243">
        <f t="shared" si="11"/>
        <v>1222.3957500000001</v>
      </c>
      <c r="AA31" s="244">
        <f t="shared" si="6"/>
        <v>2516.7707500000001</v>
      </c>
      <c r="AB31" s="218">
        <f t="shared" si="12"/>
        <v>1387.85</v>
      </c>
      <c r="AC31" s="219">
        <f t="shared" si="12"/>
        <v>1242.9666000000002</v>
      </c>
      <c r="AD31" s="220">
        <f t="shared" si="7"/>
        <v>2630.8166000000001</v>
      </c>
      <c r="AE31" s="56">
        <f t="shared" si="13"/>
        <v>1343.9785714285715</v>
      </c>
      <c r="AF31" s="57">
        <f t="shared" si="13"/>
        <v>1232.8904285714286</v>
      </c>
      <c r="AG31" s="58">
        <f t="shared" si="8"/>
        <v>2576.8690000000001</v>
      </c>
    </row>
    <row r="32" spans="1:33" s="2" customFormat="1" x14ac:dyDescent="0.25">
      <c r="A32" s="79" t="s">
        <v>45</v>
      </c>
      <c r="B32" s="41">
        <v>800.8</v>
      </c>
      <c r="C32" s="42">
        <v>761.2</v>
      </c>
      <c r="D32" s="43">
        <f t="shared" si="9"/>
        <v>1562</v>
      </c>
      <c r="E32" s="44">
        <v>814.25</v>
      </c>
      <c r="F32" s="45">
        <v>862.75</v>
      </c>
      <c r="G32" s="46">
        <f t="shared" si="0"/>
        <v>1677</v>
      </c>
      <c r="H32" s="47">
        <v>941.66700000000003</v>
      </c>
      <c r="I32" s="48">
        <v>1087.3330000000001</v>
      </c>
      <c r="J32" s="49">
        <f t="shared" si="1"/>
        <v>2029</v>
      </c>
      <c r="K32" s="44">
        <v>995</v>
      </c>
      <c r="L32" s="45">
        <v>1111.75</v>
      </c>
      <c r="M32" s="46">
        <f t="shared" si="2"/>
        <v>2106.75</v>
      </c>
      <c r="N32" s="47">
        <v>1094.25</v>
      </c>
      <c r="O32" s="48">
        <v>1051.75</v>
      </c>
      <c r="P32" s="49">
        <f t="shared" si="3"/>
        <v>2146</v>
      </c>
      <c r="Q32" s="50">
        <v>1261.25</v>
      </c>
      <c r="R32" s="51">
        <v>1033.5</v>
      </c>
      <c r="S32" s="52">
        <f t="shared" si="4"/>
        <v>2294.75</v>
      </c>
      <c r="T32" s="53">
        <v>1136</v>
      </c>
      <c r="U32" s="54">
        <v>1053.4000000000001</v>
      </c>
      <c r="V32" s="55">
        <f t="shared" si="5"/>
        <v>2189.4</v>
      </c>
      <c r="W32" s="203" t="str">
        <f t="shared" si="10"/>
        <v>20:00</v>
      </c>
      <c r="X32" s="79" t="s">
        <v>45</v>
      </c>
      <c r="Y32" s="242">
        <f t="shared" si="11"/>
        <v>961.29174999999998</v>
      </c>
      <c r="Z32" s="243">
        <f t="shared" si="11"/>
        <v>1028.3957500000001</v>
      </c>
      <c r="AA32" s="244">
        <f t="shared" si="6"/>
        <v>1989.6875</v>
      </c>
      <c r="AB32" s="218">
        <f t="shared" si="12"/>
        <v>1021.2833999999999</v>
      </c>
      <c r="AC32" s="219">
        <f t="shared" si="12"/>
        <v>1029.4166</v>
      </c>
      <c r="AD32" s="220">
        <f t="shared" si="7"/>
        <v>2050.6999999999998</v>
      </c>
      <c r="AE32" s="56">
        <f t="shared" si="13"/>
        <v>1006.1738571428572</v>
      </c>
      <c r="AF32" s="57">
        <f t="shared" si="13"/>
        <v>994.52614285714299</v>
      </c>
      <c r="AG32" s="58">
        <f t="shared" si="8"/>
        <v>2000.7000000000003</v>
      </c>
    </row>
    <row r="33" spans="1:33" s="2" customFormat="1" x14ac:dyDescent="0.25">
      <c r="A33" s="79" t="s">
        <v>46</v>
      </c>
      <c r="B33" s="41">
        <v>579.4</v>
      </c>
      <c r="C33" s="42">
        <v>609.6</v>
      </c>
      <c r="D33" s="43">
        <f t="shared" si="9"/>
        <v>1189</v>
      </c>
      <c r="E33" s="44">
        <v>618.5</v>
      </c>
      <c r="F33" s="45">
        <v>593.5</v>
      </c>
      <c r="G33" s="46">
        <f t="shared" si="0"/>
        <v>1212</v>
      </c>
      <c r="H33" s="47">
        <v>652.66700000000003</v>
      </c>
      <c r="I33" s="48">
        <v>707</v>
      </c>
      <c r="J33" s="49">
        <f t="shared" si="1"/>
        <v>1359.6669999999999</v>
      </c>
      <c r="K33" s="44">
        <v>777.25</v>
      </c>
      <c r="L33" s="45">
        <v>705.75</v>
      </c>
      <c r="M33" s="46">
        <f t="shared" si="2"/>
        <v>1483</v>
      </c>
      <c r="N33" s="47">
        <v>836.25</v>
      </c>
      <c r="O33" s="48">
        <v>747.75</v>
      </c>
      <c r="P33" s="49">
        <f t="shared" si="3"/>
        <v>1584</v>
      </c>
      <c r="Q33" s="50">
        <v>1237.75</v>
      </c>
      <c r="R33" s="51">
        <v>880.25</v>
      </c>
      <c r="S33" s="52">
        <f t="shared" si="4"/>
        <v>2118</v>
      </c>
      <c r="T33" s="53">
        <v>908</v>
      </c>
      <c r="U33" s="54">
        <v>906.6</v>
      </c>
      <c r="V33" s="55">
        <f t="shared" si="5"/>
        <v>1814.6</v>
      </c>
      <c r="W33" s="203" t="str">
        <f t="shared" si="10"/>
        <v>21:00</v>
      </c>
      <c r="X33" s="79" t="s">
        <v>46</v>
      </c>
      <c r="Y33" s="242">
        <f t="shared" si="11"/>
        <v>721.16674999999998</v>
      </c>
      <c r="Z33" s="243">
        <f t="shared" si="11"/>
        <v>688.5</v>
      </c>
      <c r="AA33" s="244">
        <f t="shared" si="6"/>
        <v>1409.6667499999999</v>
      </c>
      <c r="AB33" s="218">
        <f t="shared" si="12"/>
        <v>824.48339999999985</v>
      </c>
      <c r="AC33" s="219">
        <f t="shared" si="12"/>
        <v>726.85</v>
      </c>
      <c r="AD33" s="220">
        <f t="shared" si="7"/>
        <v>1551.3334</v>
      </c>
      <c r="AE33" s="56">
        <f t="shared" si="13"/>
        <v>801.40242857142857</v>
      </c>
      <c r="AF33" s="57">
        <f t="shared" si="13"/>
        <v>735.77857142857158</v>
      </c>
      <c r="AG33" s="58">
        <f t="shared" si="8"/>
        <v>1537.181</v>
      </c>
    </row>
    <row r="34" spans="1:33" s="2" customFormat="1" x14ac:dyDescent="0.25">
      <c r="A34" s="79" t="s">
        <v>47</v>
      </c>
      <c r="B34" s="41">
        <v>398.6</v>
      </c>
      <c r="C34" s="42">
        <v>493.6</v>
      </c>
      <c r="D34" s="43">
        <f t="shared" si="9"/>
        <v>892.2</v>
      </c>
      <c r="E34" s="44">
        <v>476.5</v>
      </c>
      <c r="F34" s="45">
        <v>355.25</v>
      </c>
      <c r="G34" s="46">
        <f t="shared" si="0"/>
        <v>831.75</v>
      </c>
      <c r="H34" s="47">
        <v>508.66699999999997</v>
      </c>
      <c r="I34" s="48">
        <v>434.33300000000003</v>
      </c>
      <c r="J34" s="49">
        <f t="shared" si="1"/>
        <v>943</v>
      </c>
      <c r="K34" s="44">
        <v>516.5</v>
      </c>
      <c r="L34" s="45">
        <v>429.5</v>
      </c>
      <c r="M34" s="46">
        <f t="shared" si="2"/>
        <v>946</v>
      </c>
      <c r="N34" s="47">
        <v>577.75</v>
      </c>
      <c r="O34" s="48">
        <v>453.75</v>
      </c>
      <c r="P34" s="49">
        <f t="shared" si="3"/>
        <v>1031.5</v>
      </c>
      <c r="Q34" s="50">
        <v>910.25</v>
      </c>
      <c r="R34" s="51">
        <v>702</v>
      </c>
      <c r="S34" s="52">
        <f t="shared" si="4"/>
        <v>1612.25</v>
      </c>
      <c r="T34" s="53">
        <v>669.6</v>
      </c>
      <c r="U34" s="54">
        <v>622.20000000000005</v>
      </c>
      <c r="V34" s="55">
        <f t="shared" si="5"/>
        <v>1291.8000000000002</v>
      </c>
      <c r="W34" s="203" t="str">
        <f t="shared" si="10"/>
        <v>22:00</v>
      </c>
      <c r="X34" s="79" t="s">
        <v>47</v>
      </c>
      <c r="Y34" s="242">
        <f t="shared" si="11"/>
        <v>519.85424999999998</v>
      </c>
      <c r="Z34" s="243">
        <f t="shared" si="11"/>
        <v>418.20825000000002</v>
      </c>
      <c r="AA34" s="244">
        <f t="shared" si="6"/>
        <v>938.0625</v>
      </c>
      <c r="AB34" s="218">
        <f t="shared" si="12"/>
        <v>597.93340000000001</v>
      </c>
      <c r="AC34" s="219">
        <f t="shared" si="12"/>
        <v>474.96660000000003</v>
      </c>
      <c r="AD34" s="220">
        <f t="shared" si="7"/>
        <v>1072.9000000000001</v>
      </c>
      <c r="AE34" s="56">
        <f t="shared" si="13"/>
        <v>579.69528571428566</v>
      </c>
      <c r="AF34" s="57">
        <f t="shared" si="13"/>
        <v>498.66185714285712</v>
      </c>
      <c r="AG34" s="58">
        <f t="shared" si="8"/>
        <v>1078.3571428571427</v>
      </c>
    </row>
    <row r="35" spans="1:33" s="2" customFormat="1" x14ac:dyDescent="0.25">
      <c r="A35" s="80" t="s">
        <v>48</v>
      </c>
      <c r="B35" s="60">
        <v>227.8</v>
      </c>
      <c r="C35" s="61">
        <v>676</v>
      </c>
      <c r="D35" s="62">
        <f t="shared" si="9"/>
        <v>903.8</v>
      </c>
      <c r="E35" s="63">
        <v>304.5</v>
      </c>
      <c r="F35" s="64">
        <v>199</v>
      </c>
      <c r="G35" s="65">
        <f t="shared" si="0"/>
        <v>503.5</v>
      </c>
      <c r="H35" s="66">
        <v>305.33300000000003</v>
      </c>
      <c r="I35" s="67">
        <v>206.667</v>
      </c>
      <c r="J35" s="68">
        <f t="shared" si="1"/>
        <v>512</v>
      </c>
      <c r="K35" s="63">
        <v>350.25</v>
      </c>
      <c r="L35" s="64">
        <v>230.5</v>
      </c>
      <c r="M35" s="65">
        <f t="shared" si="2"/>
        <v>580.75</v>
      </c>
      <c r="N35" s="66">
        <v>375.25</v>
      </c>
      <c r="O35" s="67">
        <v>258</v>
      </c>
      <c r="P35" s="68">
        <f t="shared" si="3"/>
        <v>633.25</v>
      </c>
      <c r="Q35" s="69">
        <v>584.75</v>
      </c>
      <c r="R35" s="70">
        <v>376.5</v>
      </c>
      <c r="S35" s="71">
        <f t="shared" si="4"/>
        <v>961.25</v>
      </c>
      <c r="T35" s="72">
        <v>475</v>
      </c>
      <c r="U35" s="73">
        <v>456.2</v>
      </c>
      <c r="V35" s="74">
        <f t="shared" si="5"/>
        <v>931.2</v>
      </c>
      <c r="W35" s="203" t="str">
        <f t="shared" si="10"/>
        <v>23:00</v>
      </c>
      <c r="X35" s="80" t="s">
        <v>48</v>
      </c>
      <c r="Y35" s="245">
        <f t="shared" si="11"/>
        <v>333.83325000000002</v>
      </c>
      <c r="Z35" s="246">
        <f t="shared" si="11"/>
        <v>223.54175000000001</v>
      </c>
      <c r="AA35" s="247">
        <f t="shared" si="6"/>
        <v>557.375</v>
      </c>
      <c r="AB35" s="221">
        <f t="shared" si="12"/>
        <v>384.01660000000004</v>
      </c>
      <c r="AC35" s="222">
        <f t="shared" si="12"/>
        <v>254.13339999999999</v>
      </c>
      <c r="AD35" s="223">
        <f t="shared" si="7"/>
        <v>638.15000000000009</v>
      </c>
      <c r="AE35" s="81">
        <f t="shared" si="13"/>
        <v>374.69757142857139</v>
      </c>
      <c r="AF35" s="82">
        <f t="shared" si="13"/>
        <v>343.26671428571427</v>
      </c>
      <c r="AG35" s="83">
        <f t="shared" si="8"/>
        <v>717.96428571428567</v>
      </c>
    </row>
    <row r="36" spans="1:33" s="2" customFormat="1" ht="15.75" thickBot="1" x14ac:dyDescent="0.3">
      <c r="A36" s="187" t="s">
        <v>18</v>
      </c>
      <c r="B36" s="84">
        <f>IF(COUNT(B12:B35)=24,SUM(B12:B35),"-")</f>
        <v>26213.599999999995</v>
      </c>
      <c r="C36" s="85">
        <f t="shared" ref="C36:V36" si="14">IF(COUNT(C12:C35)=24,SUM(C12:C35),"-")</f>
        <v>28247.8</v>
      </c>
      <c r="D36" s="86">
        <f t="shared" si="14"/>
        <v>54461.4</v>
      </c>
      <c r="E36" s="87">
        <f t="shared" si="14"/>
        <v>33514.25</v>
      </c>
      <c r="F36" s="88">
        <f t="shared" si="14"/>
        <v>37629.25</v>
      </c>
      <c r="G36" s="89">
        <f t="shared" si="14"/>
        <v>71143.5</v>
      </c>
      <c r="H36" s="90">
        <f t="shared" si="14"/>
        <v>38412.666000000005</v>
      </c>
      <c r="I36" s="91">
        <f t="shared" si="14"/>
        <v>39516.331999999995</v>
      </c>
      <c r="J36" s="92">
        <f t="shared" si="14"/>
        <v>77928.997999999992</v>
      </c>
      <c r="K36" s="87">
        <f t="shared" si="14"/>
        <v>39287</v>
      </c>
      <c r="L36" s="88">
        <f t="shared" si="14"/>
        <v>39540</v>
      </c>
      <c r="M36" s="89">
        <f t="shared" si="14"/>
        <v>78827</v>
      </c>
      <c r="N36" s="90">
        <f t="shared" si="14"/>
        <v>40170.75</v>
      </c>
      <c r="O36" s="91">
        <f t="shared" si="14"/>
        <v>39934.5</v>
      </c>
      <c r="P36" s="92">
        <f t="shared" si="14"/>
        <v>80105.25</v>
      </c>
      <c r="Q36" s="93">
        <f t="shared" si="14"/>
        <v>44242</v>
      </c>
      <c r="R36" s="94">
        <f t="shared" si="14"/>
        <v>42047.75</v>
      </c>
      <c r="S36" s="95">
        <f t="shared" si="14"/>
        <v>86289.75</v>
      </c>
      <c r="T36" s="96">
        <f t="shared" si="14"/>
        <v>30948</v>
      </c>
      <c r="U36" s="97">
        <f t="shared" si="14"/>
        <v>29182.000000000004</v>
      </c>
      <c r="V36" s="98">
        <f t="shared" si="14"/>
        <v>60130</v>
      </c>
      <c r="W36" s="191"/>
      <c r="X36" s="187" t="s">
        <v>18</v>
      </c>
      <c r="Y36" s="248">
        <f t="shared" ref="Y36:AG36" si="15">IF(COUNT(Y12:Y35)=24,SUM(Y12:Y35),"-")</f>
        <v>37846.166499999992</v>
      </c>
      <c r="Z36" s="249">
        <f t="shared" si="15"/>
        <v>39155.020500000006</v>
      </c>
      <c r="AA36" s="250">
        <f t="shared" si="15"/>
        <v>77001.186999999991</v>
      </c>
      <c r="AB36" s="224">
        <f t="shared" si="15"/>
        <v>39125.333200000008</v>
      </c>
      <c r="AC36" s="225">
        <f t="shared" si="15"/>
        <v>39733.566399999996</v>
      </c>
      <c r="AD36" s="226">
        <f t="shared" si="15"/>
        <v>78858.89959999999</v>
      </c>
      <c r="AE36" s="99">
        <f t="shared" si="15"/>
        <v>36112.609428571421</v>
      </c>
      <c r="AF36" s="100">
        <f t="shared" si="15"/>
        <v>36585.376000000011</v>
      </c>
      <c r="AG36" s="101">
        <f t="shared" si="15"/>
        <v>72697.985428571425</v>
      </c>
    </row>
    <row r="37" spans="1:33" s="2" customFormat="1" ht="15.75" thickBot="1" x14ac:dyDescent="0.3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"/>
      <c r="X37" s="193"/>
      <c r="Y37" s="103"/>
      <c r="Z37" s="103"/>
      <c r="AA37" s="103"/>
      <c r="AB37" s="103"/>
      <c r="AC37" s="103"/>
      <c r="AD37" s="103"/>
      <c r="AE37" s="103"/>
      <c r="AF37" s="103"/>
      <c r="AG37" s="104"/>
    </row>
    <row r="38" spans="1:33" s="2" customFormat="1" x14ac:dyDescent="0.25">
      <c r="A38" s="194" t="s">
        <v>19</v>
      </c>
      <c r="B38" s="105">
        <f>IF(COUNT(B12:B21)=10,MAX(B12:B21),"-")</f>
        <v>2313.8000000000002</v>
      </c>
      <c r="C38" s="106">
        <f t="shared" ref="C38:V38" si="16">IF(COUNT(C12:C21)=10,MAX(C12:C21),"-")</f>
        <v>1464.8</v>
      </c>
      <c r="D38" s="107">
        <f t="shared" si="16"/>
        <v>3778.6000000000004</v>
      </c>
      <c r="E38" s="108">
        <f t="shared" si="16"/>
        <v>2445.75</v>
      </c>
      <c r="F38" s="109">
        <f t="shared" si="16"/>
        <v>3051</v>
      </c>
      <c r="G38" s="110">
        <f t="shared" si="16"/>
        <v>5496.75</v>
      </c>
      <c r="H38" s="111">
        <f t="shared" si="16"/>
        <v>3142.6669999999999</v>
      </c>
      <c r="I38" s="112">
        <f t="shared" si="16"/>
        <v>3918</v>
      </c>
      <c r="J38" s="113">
        <f t="shared" si="16"/>
        <v>7060.6669999999995</v>
      </c>
      <c r="K38" s="108">
        <f t="shared" si="16"/>
        <v>3083.5</v>
      </c>
      <c r="L38" s="109">
        <f t="shared" si="16"/>
        <v>3884.25</v>
      </c>
      <c r="M38" s="110">
        <f t="shared" si="16"/>
        <v>6967.75</v>
      </c>
      <c r="N38" s="111">
        <f t="shared" si="16"/>
        <v>3075.75</v>
      </c>
      <c r="O38" s="112">
        <f t="shared" si="16"/>
        <v>3718.25</v>
      </c>
      <c r="P38" s="113">
        <f t="shared" si="16"/>
        <v>6794</v>
      </c>
      <c r="Q38" s="114">
        <f t="shared" si="16"/>
        <v>2862</v>
      </c>
      <c r="R38" s="115">
        <f t="shared" si="16"/>
        <v>3696.25</v>
      </c>
      <c r="S38" s="116">
        <f t="shared" si="16"/>
        <v>6558.25</v>
      </c>
      <c r="T38" s="117">
        <f t="shared" si="16"/>
        <v>1955</v>
      </c>
      <c r="U38" s="118">
        <f t="shared" si="16"/>
        <v>1885.2</v>
      </c>
      <c r="V38" s="119">
        <f t="shared" si="16"/>
        <v>3840.2</v>
      </c>
      <c r="W38" s="191"/>
      <c r="X38" s="194" t="s">
        <v>19</v>
      </c>
      <c r="Y38" s="251">
        <f t="shared" ref="Y38:AG38" si="17">IF(COUNT(Y12:Y21)=10,MAX(Y12:Y21),"-")</f>
        <v>2936.9167499999999</v>
      </c>
      <c r="Z38" s="252">
        <f t="shared" si="17"/>
        <v>3642.875</v>
      </c>
      <c r="AA38" s="253">
        <f t="shared" si="17"/>
        <v>6579.7917500000003</v>
      </c>
      <c r="AB38" s="227">
        <f t="shared" si="17"/>
        <v>2921.9333999999999</v>
      </c>
      <c r="AC38" s="228">
        <f t="shared" si="17"/>
        <v>3653.55</v>
      </c>
      <c r="AD38" s="229">
        <f t="shared" si="17"/>
        <v>6575.4834000000001</v>
      </c>
      <c r="AE38" s="120">
        <f t="shared" si="17"/>
        <v>2378.3524285714288</v>
      </c>
      <c r="AF38" s="121">
        <f t="shared" si="17"/>
        <v>2867.7357142857145</v>
      </c>
      <c r="AG38" s="122">
        <f t="shared" si="17"/>
        <v>5246.0881428571429</v>
      </c>
    </row>
    <row r="39" spans="1:33" s="2" customFormat="1" x14ac:dyDescent="0.25">
      <c r="A39" s="195" t="s">
        <v>11</v>
      </c>
      <c r="B39" s="60" t="str">
        <f>IF(B38&lt;&gt;"-",LEFT(IF(B38=B12,$A12,IF(B38=B13,$A13,IF(B38=B14,$A14, IF(B38=B15,$A15, IF(B38=B16,$A16,IF(B38=B17,$A17,IF(B38=B18,$A18,IF(B38=B19,$A19,IF(B38=B20,$A20,IF(B38=B21,$A21,"ERROR")))))))))),5),"-")</f>
        <v>09:00</v>
      </c>
      <c r="C39" s="61" t="str">
        <f t="shared" ref="C39:V39" si="18">IF(C38&lt;&gt;"-",LEFT(IF(C38=C12,$A12,IF(C38=C13,$A13,IF(C38=C14,$A14, IF(C38=C15,$A15, IF(C38=C16,$A16,IF(C38=C17,$A17,IF(C38=C18,$A18,IF(C38=C19,$A19,IF(C38=C20,$A20,IF(C38=C21,$A21,"ERROR")))))))))),5),"-")</f>
        <v>09:00</v>
      </c>
      <c r="D39" s="62" t="str">
        <f t="shared" si="18"/>
        <v>09:00</v>
      </c>
      <c r="E39" s="63" t="str">
        <f t="shared" si="18"/>
        <v>07:00</v>
      </c>
      <c r="F39" s="64" t="str">
        <f t="shared" si="18"/>
        <v>07:00</v>
      </c>
      <c r="G39" s="65" t="str">
        <f t="shared" si="18"/>
        <v>07:00</v>
      </c>
      <c r="H39" s="66" t="str">
        <f t="shared" si="18"/>
        <v>07:00</v>
      </c>
      <c r="I39" s="67" t="str">
        <f t="shared" si="18"/>
        <v>07:00</v>
      </c>
      <c r="J39" s="68" t="str">
        <f t="shared" si="18"/>
        <v>07:00</v>
      </c>
      <c r="K39" s="63" t="str">
        <f t="shared" si="18"/>
        <v>07:00</v>
      </c>
      <c r="L39" s="64" t="str">
        <f t="shared" si="18"/>
        <v>07:00</v>
      </c>
      <c r="M39" s="65" t="str">
        <f t="shared" si="18"/>
        <v>07:00</v>
      </c>
      <c r="N39" s="66" t="str">
        <f t="shared" si="18"/>
        <v>07:00</v>
      </c>
      <c r="O39" s="67" t="str">
        <f t="shared" si="18"/>
        <v>07:00</v>
      </c>
      <c r="P39" s="68" t="str">
        <f t="shared" si="18"/>
        <v>07:00</v>
      </c>
      <c r="Q39" s="69" t="str">
        <f t="shared" si="18"/>
        <v>07:00</v>
      </c>
      <c r="R39" s="70" t="str">
        <f t="shared" si="18"/>
        <v>07:00</v>
      </c>
      <c r="S39" s="71" t="str">
        <f t="shared" si="18"/>
        <v>07:00</v>
      </c>
      <c r="T39" s="72" t="str">
        <f t="shared" si="18"/>
        <v>09:00</v>
      </c>
      <c r="U39" s="73" t="str">
        <f t="shared" si="18"/>
        <v>09:00</v>
      </c>
      <c r="V39" s="74" t="str">
        <f t="shared" si="18"/>
        <v>09:00</v>
      </c>
      <c r="W39" s="190"/>
      <c r="X39" s="195" t="s">
        <v>11</v>
      </c>
      <c r="Y39" s="245" t="str">
        <f t="shared" ref="Y39:AG39" si="19">IF(Y38&lt;&gt;"-",LEFT(IF(Y38=Y12,$A12,IF(Y38=Y13,$A13,IF(Y38=Y14,$A14, IF(Y38=Y15,$A15, IF(Y38=Y16,$A16,IF(Y38=Y17,$A17,IF(Y38=Y18,$A18,IF(Y38=Y19,$A19,IF(Y38=Y20,$A20,IF(Y38=Y21,$A21,"ERROR")))))))))),5),"-")</f>
        <v>07:00</v>
      </c>
      <c r="Z39" s="246" t="str">
        <f t="shared" si="19"/>
        <v>07:00</v>
      </c>
      <c r="AA39" s="247" t="str">
        <f t="shared" si="19"/>
        <v>07:00</v>
      </c>
      <c r="AB39" s="221" t="str">
        <f t="shared" si="19"/>
        <v>07:00</v>
      </c>
      <c r="AC39" s="222" t="str">
        <f t="shared" si="19"/>
        <v>07:00</v>
      </c>
      <c r="AD39" s="223" t="str">
        <f t="shared" si="19"/>
        <v>07:00</v>
      </c>
      <c r="AE39" s="81" t="str">
        <f t="shared" si="19"/>
        <v>07:00</v>
      </c>
      <c r="AF39" s="82" t="str">
        <f t="shared" si="19"/>
        <v>07:00</v>
      </c>
      <c r="AG39" s="83" t="str">
        <f t="shared" si="19"/>
        <v>07:00</v>
      </c>
    </row>
    <row r="40" spans="1:33" s="2" customFormat="1" x14ac:dyDescent="0.25">
      <c r="A40" s="196" t="s">
        <v>20</v>
      </c>
      <c r="B40" s="123">
        <f>IF(COUNT(B22:B26)=5,MAX(B22:B26),"-")</f>
        <v>2118.1999999999998</v>
      </c>
      <c r="C40" s="124">
        <f t="shared" ref="C40:V40" si="20">IF(COUNT(C22:C26)=5,MAX(C22:C26),"-")</f>
        <v>2184</v>
      </c>
      <c r="D40" s="125">
        <f t="shared" si="20"/>
        <v>4201.3999999999996</v>
      </c>
      <c r="E40" s="126">
        <f t="shared" si="20"/>
        <v>2318.25</v>
      </c>
      <c r="F40" s="127">
        <f t="shared" si="20"/>
        <v>2550.5</v>
      </c>
      <c r="G40" s="128">
        <f t="shared" si="20"/>
        <v>4868.75</v>
      </c>
      <c r="H40" s="129">
        <f t="shared" si="20"/>
        <v>2611.3330000000001</v>
      </c>
      <c r="I40" s="130">
        <f t="shared" si="20"/>
        <v>2541.3330000000001</v>
      </c>
      <c r="J40" s="131">
        <f t="shared" si="20"/>
        <v>5152.6660000000002</v>
      </c>
      <c r="K40" s="126">
        <f t="shared" si="20"/>
        <v>2566</v>
      </c>
      <c r="L40" s="127">
        <f t="shared" si="20"/>
        <v>2519.25</v>
      </c>
      <c r="M40" s="128">
        <f t="shared" si="20"/>
        <v>5085.25</v>
      </c>
      <c r="N40" s="129">
        <f t="shared" si="20"/>
        <v>2789.25</v>
      </c>
      <c r="O40" s="130">
        <f t="shared" si="20"/>
        <v>2559</v>
      </c>
      <c r="P40" s="131">
        <f t="shared" si="20"/>
        <v>5348.25</v>
      </c>
      <c r="Q40" s="132">
        <f t="shared" si="20"/>
        <v>3134.25</v>
      </c>
      <c r="R40" s="133">
        <f t="shared" si="20"/>
        <v>2848.5</v>
      </c>
      <c r="S40" s="134">
        <f t="shared" si="20"/>
        <v>5982.75</v>
      </c>
      <c r="T40" s="135">
        <f t="shared" si="20"/>
        <v>2431</v>
      </c>
      <c r="U40" s="136">
        <f t="shared" si="20"/>
        <v>2187.1999999999998</v>
      </c>
      <c r="V40" s="137">
        <f t="shared" si="20"/>
        <v>4604.6000000000004</v>
      </c>
      <c r="W40" s="191"/>
      <c r="X40" s="196" t="s">
        <v>20</v>
      </c>
      <c r="Y40" s="254">
        <f t="shared" ref="Y40:AG40" si="21">IF(COUNT(Y22:Y26)=5,MAX(Y22:Y26),"-")</f>
        <v>2571.2082500000001</v>
      </c>
      <c r="Z40" s="255">
        <f t="shared" si="21"/>
        <v>2542.5207500000001</v>
      </c>
      <c r="AA40" s="256">
        <f t="shared" si="21"/>
        <v>5113.7290000000003</v>
      </c>
      <c r="AB40" s="230">
        <f t="shared" si="21"/>
        <v>2683.8166000000001</v>
      </c>
      <c r="AC40" s="231">
        <f t="shared" si="21"/>
        <v>2603.7166000000002</v>
      </c>
      <c r="AD40" s="232">
        <f t="shared" si="21"/>
        <v>5287.5331999999999</v>
      </c>
      <c r="AE40" s="138">
        <f t="shared" si="21"/>
        <v>2508.7832857142857</v>
      </c>
      <c r="AF40" s="139">
        <f t="shared" si="21"/>
        <v>2459.8261428571427</v>
      </c>
      <c r="AG40" s="140">
        <f t="shared" si="21"/>
        <v>4968.609428571428</v>
      </c>
    </row>
    <row r="41" spans="1:33" s="2" customFormat="1" x14ac:dyDescent="0.25">
      <c r="A41" s="197" t="s">
        <v>11</v>
      </c>
      <c r="B41" s="60" t="str">
        <f>IF(B40&lt;&gt;"-",LEFT(IF(B40=B22,$A22,IF(B40=B23,$A23,IF(B40=B24,$A24, IF(B40=B25,$A25,IF(B40=B26,$A26,"ERROR"))))),5),"-")</f>
        <v>10:00</v>
      </c>
      <c r="C41" s="61" t="str">
        <f t="shared" ref="C41:V41" si="22">IF(C40&lt;&gt;"-",LEFT(IF(C40=C22,$A22,IF(C40=C23,$A23,IF(C40=C24,$A24, IF(C40=C25,$A25,IF(C40=C26,$A26,"ERROR"))))),5),"-")</f>
        <v>12:00</v>
      </c>
      <c r="D41" s="62" t="str">
        <f t="shared" si="22"/>
        <v>11:00</v>
      </c>
      <c r="E41" s="63" t="str">
        <f t="shared" si="22"/>
        <v>14:00</v>
      </c>
      <c r="F41" s="64" t="str">
        <f t="shared" si="22"/>
        <v>14:00</v>
      </c>
      <c r="G41" s="65" t="str">
        <f t="shared" si="22"/>
        <v>14:00</v>
      </c>
      <c r="H41" s="66" t="str">
        <f t="shared" si="22"/>
        <v>14:00</v>
      </c>
      <c r="I41" s="67" t="str">
        <f t="shared" si="22"/>
        <v>14:00</v>
      </c>
      <c r="J41" s="68" t="str">
        <f t="shared" si="22"/>
        <v>14:00</v>
      </c>
      <c r="K41" s="63" t="str">
        <f t="shared" si="22"/>
        <v>14:00</v>
      </c>
      <c r="L41" s="64" t="str">
        <f t="shared" si="22"/>
        <v>14:00</v>
      </c>
      <c r="M41" s="65" t="str">
        <f t="shared" si="22"/>
        <v>14:00</v>
      </c>
      <c r="N41" s="66" t="str">
        <f t="shared" si="22"/>
        <v>14:00</v>
      </c>
      <c r="O41" s="67" t="str">
        <f t="shared" si="22"/>
        <v>14:00</v>
      </c>
      <c r="P41" s="68" t="str">
        <f t="shared" si="22"/>
        <v>14:00</v>
      </c>
      <c r="Q41" s="69" t="str">
        <f t="shared" si="22"/>
        <v>14:00</v>
      </c>
      <c r="R41" s="70" t="str">
        <f t="shared" si="22"/>
        <v>14:00</v>
      </c>
      <c r="S41" s="71" t="str">
        <f t="shared" si="22"/>
        <v>14:00</v>
      </c>
      <c r="T41" s="72" t="str">
        <f t="shared" si="22"/>
        <v>12:00</v>
      </c>
      <c r="U41" s="73" t="str">
        <f t="shared" si="22"/>
        <v>11:00</v>
      </c>
      <c r="V41" s="74" t="str">
        <f t="shared" si="22"/>
        <v>12:00</v>
      </c>
      <c r="W41" s="190"/>
      <c r="X41" s="197" t="s">
        <v>11</v>
      </c>
      <c r="Y41" s="245" t="str">
        <f t="shared" ref="Y41:AG41" si="23">IF(Y40&lt;&gt;"-",LEFT(IF(Y40=Y22,$A22,IF(Y40=Y23,$A23,IF(Y40=Y24,$A24, IF(Y40=Y25,$A25,IF(Y40=Y26,$A26,"ERROR"))))),5),"-")</f>
        <v>14:00</v>
      </c>
      <c r="Z41" s="246" t="str">
        <f t="shared" si="23"/>
        <v>14:00</v>
      </c>
      <c r="AA41" s="247" t="str">
        <f t="shared" si="23"/>
        <v>14:00</v>
      </c>
      <c r="AB41" s="221" t="str">
        <f t="shared" si="23"/>
        <v>14:00</v>
      </c>
      <c r="AC41" s="222" t="str">
        <f t="shared" si="23"/>
        <v>14:00</v>
      </c>
      <c r="AD41" s="223" t="str">
        <f t="shared" si="23"/>
        <v>14:00</v>
      </c>
      <c r="AE41" s="81" t="str">
        <f t="shared" si="23"/>
        <v>14:00</v>
      </c>
      <c r="AF41" s="82" t="str">
        <f t="shared" si="23"/>
        <v>14:00</v>
      </c>
      <c r="AG41" s="83" t="str">
        <f t="shared" si="23"/>
        <v>14:00</v>
      </c>
    </row>
    <row r="42" spans="1:33" s="2" customFormat="1" x14ac:dyDescent="0.25">
      <c r="A42" s="198" t="s">
        <v>21</v>
      </c>
      <c r="B42" s="123">
        <f>IF(COUNT(B27:B35)=9,MAX(B27:B35),"-")</f>
        <v>1976</v>
      </c>
      <c r="C42" s="124">
        <f t="shared" ref="C42:V42" si="24">IF(COUNT(C27:C35)=9,MAX(C27:C35),"-")</f>
        <v>2620.1999999999998</v>
      </c>
      <c r="D42" s="125">
        <f t="shared" si="24"/>
        <v>4596.2</v>
      </c>
      <c r="E42" s="126">
        <f t="shared" si="24"/>
        <v>3403.75</v>
      </c>
      <c r="F42" s="127">
        <f t="shared" si="24"/>
        <v>2909.25</v>
      </c>
      <c r="G42" s="128">
        <f t="shared" si="24"/>
        <v>6313</v>
      </c>
      <c r="H42" s="129">
        <f t="shared" si="24"/>
        <v>3889</v>
      </c>
      <c r="I42" s="130">
        <f t="shared" si="24"/>
        <v>3119.3330000000001</v>
      </c>
      <c r="J42" s="131">
        <f t="shared" si="24"/>
        <v>7008.3330000000005</v>
      </c>
      <c r="K42" s="126">
        <f t="shared" si="24"/>
        <v>4029.75</v>
      </c>
      <c r="L42" s="127">
        <f t="shared" si="24"/>
        <v>3192.5</v>
      </c>
      <c r="M42" s="128">
        <f t="shared" si="24"/>
        <v>7222.25</v>
      </c>
      <c r="N42" s="129">
        <f t="shared" si="24"/>
        <v>4122.75</v>
      </c>
      <c r="O42" s="130">
        <f t="shared" si="24"/>
        <v>3261.5</v>
      </c>
      <c r="P42" s="131">
        <f t="shared" si="24"/>
        <v>7384.25</v>
      </c>
      <c r="Q42" s="132">
        <f t="shared" si="24"/>
        <v>4076.5</v>
      </c>
      <c r="R42" s="133">
        <f t="shared" si="24"/>
        <v>3360</v>
      </c>
      <c r="S42" s="134">
        <f t="shared" si="24"/>
        <v>7436.5</v>
      </c>
      <c r="T42" s="135">
        <f t="shared" si="24"/>
        <v>2143.1999999999998</v>
      </c>
      <c r="U42" s="136">
        <f t="shared" si="24"/>
        <v>1933.2</v>
      </c>
      <c r="V42" s="137">
        <f t="shared" si="24"/>
        <v>4076.3999999999996</v>
      </c>
      <c r="W42" s="191"/>
      <c r="X42" s="198" t="s">
        <v>21</v>
      </c>
      <c r="Y42" s="254">
        <f t="shared" ref="Y42:AG42" si="25">IF(COUNT(Y27:Y35)=9,MAX(Y27:Y35),"-")</f>
        <v>3861.3125</v>
      </c>
      <c r="Z42" s="255">
        <f t="shared" si="25"/>
        <v>3120.6457500000001</v>
      </c>
      <c r="AA42" s="256">
        <f t="shared" si="25"/>
        <v>6981.9582499999997</v>
      </c>
      <c r="AB42" s="230">
        <f t="shared" si="25"/>
        <v>3904.35</v>
      </c>
      <c r="AC42" s="231">
        <f t="shared" si="25"/>
        <v>3168.5165999999999</v>
      </c>
      <c r="AD42" s="232">
        <f t="shared" si="25"/>
        <v>7072.8665999999994</v>
      </c>
      <c r="AE42" s="138">
        <f t="shared" si="25"/>
        <v>3373.3071428571429</v>
      </c>
      <c r="AF42" s="139">
        <f t="shared" si="25"/>
        <v>2912.6832857142858</v>
      </c>
      <c r="AG42" s="140">
        <f t="shared" si="25"/>
        <v>6285.9904285714292</v>
      </c>
    </row>
    <row r="43" spans="1:33" s="2" customFormat="1" x14ac:dyDescent="0.25">
      <c r="A43" s="199" t="s">
        <v>11</v>
      </c>
      <c r="B43" s="60" t="str">
        <f>IF(B42&lt;&gt;"-",LEFT(IF(B42=B27,$A27, IF(B42=B28,$A28,  IF(B42=B29,$A29, IF(B42=B30,$A30,IF(B42=B31,$A31,IF(B42=B32,$A32,IF(B42=B33,$A33,IF(B42=B34,$A34,IF(B42=B35,$A35,"ERROR"))))))))),5),"-")</f>
        <v>16:00</v>
      </c>
      <c r="C43" s="61" t="str">
        <f t="shared" ref="C43:V43" si="26">IF(C42&lt;&gt;"-",LEFT(IF(C42=C27,$A27, IF(C42=C28,$A28,  IF(C42=C29,$A29, IF(C42=C30,$A30,IF(C42=C31,$A31,IF(C42=C32,$A32,IF(C42=C33,$A33,IF(C42=C34,$A34,IF(C42=C35,$A35,"ERROR"))))))))),5),"-")</f>
        <v>16:00</v>
      </c>
      <c r="D43" s="62" t="str">
        <f t="shared" si="26"/>
        <v>16:00</v>
      </c>
      <c r="E43" s="63" t="str">
        <f t="shared" si="26"/>
        <v>16:00</v>
      </c>
      <c r="F43" s="64" t="str">
        <f t="shared" si="26"/>
        <v>16:00</v>
      </c>
      <c r="G43" s="65" t="str">
        <f t="shared" si="26"/>
        <v>16:00</v>
      </c>
      <c r="H43" s="66" t="str">
        <f t="shared" si="26"/>
        <v>16:00</v>
      </c>
      <c r="I43" s="67" t="str">
        <f t="shared" si="26"/>
        <v>16:00</v>
      </c>
      <c r="J43" s="68" t="str">
        <f t="shared" si="26"/>
        <v>16:00</v>
      </c>
      <c r="K43" s="63" t="str">
        <f t="shared" si="26"/>
        <v>16:00</v>
      </c>
      <c r="L43" s="64" t="str">
        <f t="shared" si="26"/>
        <v>16:00</v>
      </c>
      <c r="M43" s="65" t="str">
        <f t="shared" si="26"/>
        <v>16:00</v>
      </c>
      <c r="N43" s="66" t="str">
        <f t="shared" si="26"/>
        <v>16:00</v>
      </c>
      <c r="O43" s="67" t="str">
        <f t="shared" si="26"/>
        <v>16:00</v>
      </c>
      <c r="P43" s="68" t="str">
        <f t="shared" si="26"/>
        <v>16:00</v>
      </c>
      <c r="Q43" s="69" t="str">
        <f t="shared" si="26"/>
        <v>16:00</v>
      </c>
      <c r="R43" s="70" t="str">
        <f t="shared" si="26"/>
        <v>16:00</v>
      </c>
      <c r="S43" s="71" t="str">
        <f t="shared" si="26"/>
        <v>16:00</v>
      </c>
      <c r="T43" s="72" t="str">
        <f t="shared" si="26"/>
        <v>15:00</v>
      </c>
      <c r="U43" s="73" t="str">
        <f t="shared" si="26"/>
        <v>15:00</v>
      </c>
      <c r="V43" s="74" t="str">
        <f t="shared" si="26"/>
        <v>15:00</v>
      </c>
      <c r="W43" s="190"/>
      <c r="X43" s="199" t="s">
        <v>11</v>
      </c>
      <c r="Y43" s="245" t="str">
        <f t="shared" ref="Y43:AG43" si="27">IF(Y42&lt;&gt;"-",LEFT(IF(Y42=Y27,$A27, IF(Y42=Y28,$A28,  IF(Y42=Y29,$A29, IF(Y42=Y30,$A30,IF(Y42=Y31,$A31,IF(Y42=Y32,$A32,IF(Y42=Y33,$A33,IF(Y42=Y34,$A34,IF(Y42=Y35,$A35,"ERROR"))))))))),5),"-")</f>
        <v>16:00</v>
      </c>
      <c r="Z43" s="246" t="str">
        <f t="shared" si="27"/>
        <v>16:00</v>
      </c>
      <c r="AA43" s="247" t="str">
        <f t="shared" si="27"/>
        <v>16:00</v>
      </c>
      <c r="AB43" s="221" t="str">
        <f t="shared" si="27"/>
        <v>16:00</v>
      </c>
      <c r="AC43" s="222" t="str">
        <f t="shared" si="27"/>
        <v>16:00</v>
      </c>
      <c r="AD43" s="223" t="str">
        <f t="shared" si="27"/>
        <v>16:00</v>
      </c>
      <c r="AE43" s="81" t="str">
        <f t="shared" si="27"/>
        <v>16:00</v>
      </c>
      <c r="AF43" s="82" t="str">
        <f t="shared" si="27"/>
        <v>16:00</v>
      </c>
      <c r="AG43" s="83" t="str">
        <f t="shared" si="27"/>
        <v>16:00</v>
      </c>
    </row>
    <row r="44" spans="1:33" s="2" customFormat="1" x14ac:dyDescent="0.25">
      <c r="A44" s="200" t="s">
        <v>22</v>
      </c>
      <c r="B44" s="123">
        <f>IF(COUNT(B12:B35)=24,MAX(B12:B35),"-")</f>
        <v>2313.8000000000002</v>
      </c>
      <c r="C44" s="124">
        <f t="shared" ref="C44:V44" si="28">IF(COUNT(C12:C35)=24,MAX(C12:C35),"-")</f>
        <v>2620.1999999999998</v>
      </c>
      <c r="D44" s="125">
        <f t="shared" si="28"/>
        <v>4596.2</v>
      </c>
      <c r="E44" s="126">
        <f t="shared" si="28"/>
        <v>3403.75</v>
      </c>
      <c r="F44" s="127">
        <f t="shared" si="28"/>
        <v>3051</v>
      </c>
      <c r="G44" s="128">
        <f t="shared" si="28"/>
        <v>6313</v>
      </c>
      <c r="H44" s="129">
        <f t="shared" si="28"/>
        <v>3889</v>
      </c>
      <c r="I44" s="130">
        <f t="shared" si="28"/>
        <v>3918</v>
      </c>
      <c r="J44" s="131">
        <f t="shared" si="28"/>
        <v>7060.6669999999995</v>
      </c>
      <c r="K44" s="126">
        <f t="shared" si="28"/>
        <v>4029.75</v>
      </c>
      <c r="L44" s="127">
        <f t="shared" si="28"/>
        <v>3884.25</v>
      </c>
      <c r="M44" s="128">
        <f t="shared" si="28"/>
        <v>7222.25</v>
      </c>
      <c r="N44" s="129">
        <f t="shared" si="28"/>
        <v>4122.75</v>
      </c>
      <c r="O44" s="130">
        <f t="shared" si="28"/>
        <v>3718.25</v>
      </c>
      <c r="P44" s="131">
        <f t="shared" si="28"/>
        <v>7384.25</v>
      </c>
      <c r="Q44" s="132">
        <f t="shared" si="28"/>
        <v>4076.5</v>
      </c>
      <c r="R44" s="133">
        <f t="shared" si="28"/>
        <v>3696.25</v>
      </c>
      <c r="S44" s="134">
        <f t="shared" si="28"/>
        <v>7436.5</v>
      </c>
      <c r="T44" s="135">
        <f t="shared" si="28"/>
        <v>2431</v>
      </c>
      <c r="U44" s="136">
        <f t="shared" si="28"/>
        <v>2187.1999999999998</v>
      </c>
      <c r="V44" s="137">
        <f t="shared" si="28"/>
        <v>4604.6000000000004</v>
      </c>
      <c r="W44" s="191"/>
      <c r="X44" s="200" t="s">
        <v>22</v>
      </c>
      <c r="Y44" s="254">
        <f t="shared" ref="Y44:AG44" si="29">IF(COUNT(Y12:Y35)=24,MAX(Y12:Y35),"-")</f>
        <v>3861.3125</v>
      </c>
      <c r="Z44" s="255">
        <f t="shared" si="29"/>
        <v>3642.875</v>
      </c>
      <c r="AA44" s="256">
        <f t="shared" si="29"/>
        <v>6981.9582499999997</v>
      </c>
      <c r="AB44" s="230">
        <f t="shared" si="29"/>
        <v>3904.35</v>
      </c>
      <c r="AC44" s="231">
        <f t="shared" si="29"/>
        <v>3653.55</v>
      </c>
      <c r="AD44" s="232">
        <f t="shared" si="29"/>
        <v>7072.8665999999994</v>
      </c>
      <c r="AE44" s="138">
        <f t="shared" si="29"/>
        <v>3373.3071428571429</v>
      </c>
      <c r="AF44" s="139">
        <f t="shared" si="29"/>
        <v>2912.6832857142858</v>
      </c>
      <c r="AG44" s="140">
        <f t="shared" si="29"/>
        <v>6285.9904285714292</v>
      </c>
    </row>
    <row r="45" spans="1:33" s="2" customFormat="1" x14ac:dyDescent="0.25">
      <c r="A45" s="201" t="s">
        <v>11</v>
      </c>
      <c r="B45" s="41" t="str">
        <f t="shared" ref="B45:G45" si="30">IF(B44&lt;&gt;"-",IF(B44=B38,B39,IF(B44=B40,B41,IF(B44=B42,B43,"ERROR"))),"-")</f>
        <v>09:00</v>
      </c>
      <c r="C45" s="42" t="str">
        <f t="shared" si="30"/>
        <v>16:00</v>
      </c>
      <c r="D45" s="43" t="str">
        <f t="shared" si="30"/>
        <v>16:00</v>
      </c>
      <c r="E45" s="44" t="str">
        <f t="shared" si="30"/>
        <v>16:00</v>
      </c>
      <c r="F45" s="45" t="str">
        <f t="shared" si="30"/>
        <v>07:00</v>
      </c>
      <c r="G45" s="46" t="str">
        <f t="shared" si="30"/>
        <v>16:00</v>
      </c>
      <c r="H45" s="47" t="str">
        <f>IF(H44&lt;&gt;"-",IF(H44=H38,H39,IF(H44=H40,H41,IF(H44=H42,H43,"ERROR"))),"-")</f>
        <v>16:00</v>
      </c>
      <c r="I45" s="48" t="str">
        <f t="shared" ref="I45:V45" si="31">IF(I44&lt;&gt;"-",IF(I44=I38,I39,IF(I44=I40,I41,IF(I44=I42,I43,"ERROR"))),"-")</f>
        <v>07:00</v>
      </c>
      <c r="J45" s="49" t="str">
        <f t="shared" si="31"/>
        <v>07:00</v>
      </c>
      <c r="K45" s="44" t="str">
        <f t="shared" si="31"/>
        <v>16:00</v>
      </c>
      <c r="L45" s="45" t="str">
        <f t="shared" si="31"/>
        <v>07:00</v>
      </c>
      <c r="M45" s="46" t="str">
        <f t="shared" si="31"/>
        <v>16:00</v>
      </c>
      <c r="N45" s="47" t="str">
        <f t="shared" si="31"/>
        <v>16:00</v>
      </c>
      <c r="O45" s="48" t="str">
        <f t="shared" si="31"/>
        <v>07:00</v>
      </c>
      <c r="P45" s="49" t="str">
        <f t="shared" si="31"/>
        <v>16:00</v>
      </c>
      <c r="Q45" s="50" t="str">
        <f t="shared" si="31"/>
        <v>16:00</v>
      </c>
      <c r="R45" s="51" t="str">
        <f t="shared" si="31"/>
        <v>07:00</v>
      </c>
      <c r="S45" s="52" t="str">
        <f t="shared" si="31"/>
        <v>16:00</v>
      </c>
      <c r="T45" s="53" t="str">
        <f t="shared" si="31"/>
        <v>12:00</v>
      </c>
      <c r="U45" s="54" t="str">
        <f t="shared" si="31"/>
        <v>11:00</v>
      </c>
      <c r="V45" s="55" t="str">
        <f t="shared" si="31"/>
        <v>12:00</v>
      </c>
      <c r="W45" s="190"/>
      <c r="X45" s="201" t="s">
        <v>11</v>
      </c>
      <c r="Y45" s="242" t="str">
        <f t="shared" ref="Y45:AG45" si="32">IF(Y44&lt;&gt;"-",IF(Y44=Y38,Y39,IF(Y44=Y40,Y41,IF(Y44=Y42,Y43,"ERROR"))),"-")</f>
        <v>16:00</v>
      </c>
      <c r="Z45" s="243" t="str">
        <f t="shared" si="32"/>
        <v>07:00</v>
      </c>
      <c r="AA45" s="244" t="str">
        <f t="shared" si="32"/>
        <v>16:00</v>
      </c>
      <c r="AB45" s="218" t="str">
        <f t="shared" si="32"/>
        <v>16:00</v>
      </c>
      <c r="AC45" s="219" t="str">
        <f t="shared" si="32"/>
        <v>07:00</v>
      </c>
      <c r="AD45" s="220" t="str">
        <f t="shared" si="32"/>
        <v>16:00</v>
      </c>
      <c r="AE45" s="56" t="str">
        <f t="shared" si="32"/>
        <v>16:00</v>
      </c>
      <c r="AF45" s="57" t="str">
        <f t="shared" si="32"/>
        <v>16:00</v>
      </c>
      <c r="AG45" s="58" t="str">
        <f t="shared" si="32"/>
        <v>16:00</v>
      </c>
    </row>
    <row r="46" spans="1:33" s="2" customFormat="1" x14ac:dyDescent="0.25">
      <c r="A46" s="202" t="s">
        <v>23</v>
      </c>
      <c r="B46" s="141">
        <f>IF(B36&lt;&gt;"-",B44/B36,"-")</f>
        <v>8.826715903195291E-2</v>
      </c>
      <c r="C46" s="142">
        <f t="shared" ref="C46:V46" si="33">IF(C36&lt;&gt;"-",C44/C36,"-")</f>
        <v>9.2757666083730414E-2</v>
      </c>
      <c r="D46" s="143">
        <f t="shared" si="33"/>
        <v>8.4393717385157191E-2</v>
      </c>
      <c r="E46" s="144">
        <f t="shared" si="33"/>
        <v>0.10156127617356796</v>
      </c>
      <c r="F46" s="145">
        <f t="shared" si="33"/>
        <v>8.1080542397204303E-2</v>
      </c>
      <c r="G46" s="146">
        <f t="shared" si="33"/>
        <v>8.873614595852046E-2</v>
      </c>
      <c r="H46" s="147">
        <f t="shared" si="33"/>
        <v>0.10124264741218429</v>
      </c>
      <c r="I46" s="148">
        <f t="shared" si="33"/>
        <v>9.9148878494086962E-2</v>
      </c>
      <c r="J46" s="149">
        <f t="shared" si="33"/>
        <v>9.0603846850436862E-2</v>
      </c>
      <c r="K46" s="144">
        <f t="shared" si="33"/>
        <v>0.10257209764044085</v>
      </c>
      <c r="L46" s="145">
        <f t="shared" si="33"/>
        <v>9.8235963581183611E-2</v>
      </c>
      <c r="M46" s="146">
        <f t="shared" si="33"/>
        <v>9.1621525619394364E-2</v>
      </c>
      <c r="N46" s="147">
        <f t="shared" si="33"/>
        <v>0.10263064543231082</v>
      </c>
      <c r="O46" s="148">
        <f t="shared" si="33"/>
        <v>9.3108715521666732E-2</v>
      </c>
      <c r="P46" s="149">
        <f t="shared" si="33"/>
        <v>9.2181848255888349E-2</v>
      </c>
      <c r="Q46" s="150">
        <f t="shared" si="33"/>
        <v>9.2140952036526377E-2</v>
      </c>
      <c r="R46" s="151">
        <f t="shared" si="33"/>
        <v>8.7906011617744112E-2</v>
      </c>
      <c r="S46" s="152">
        <f t="shared" si="33"/>
        <v>8.6180571852392668E-2</v>
      </c>
      <c r="T46" s="153">
        <f t="shared" si="33"/>
        <v>7.8551118004394474E-2</v>
      </c>
      <c r="U46" s="154">
        <f t="shared" si="33"/>
        <v>7.4950311836063307E-2</v>
      </c>
      <c r="V46" s="155">
        <f t="shared" si="33"/>
        <v>7.6577415599534349E-2</v>
      </c>
      <c r="W46" s="192"/>
      <c r="X46" s="202" t="s">
        <v>23</v>
      </c>
      <c r="Y46" s="257">
        <f t="shared" ref="Y46:AG46" si="34">IF(Y36&lt;&gt;"-",Y44/Y36,"-")</f>
        <v>0.10202651568422394</v>
      </c>
      <c r="Z46" s="258">
        <f t="shared" si="34"/>
        <v>9.3037238992123614E-2</v>
      </c>
      <c r="AA46" s="259">
        <f t="shared" si="34"/>
        <v>9.0673384684316627E-2</v>
      </c>
      <c r="AB46" s="233">
        <f t="shared" si="34"/>
        <v>9.9790843442580546E-2</v>
      </c>
      <c r="AC46" s="234">
        <f t="shared" si="34"/>
        <v>9.1951222380078135E-2</v>
      </c>
      <c r="AD46" s="235">
        <f t="shared" si="34"/>
        <v>8.9690150837458557E-2</v>
      </c>
      <c r="AE46" s="156">
        <f t="shared" si="34"/>
        <v>9.3410783552746096E-2</v>
      </c>
      <c r="AF46" s="157">
        <f t="shared" si="34"/>
        <v>7.9613321063429415E-2</v>
      </c>
      <c r="AG46" s="158">
        <f t="shared" si="34"/>
        <v>8.6467188760652208E-2</v>
      </c>
    </row>
    <row r="47" spans="1:33" s="2" customFormat="1" ht="15.75" thickBot="1" x14ac:dyDescent="0.3">
      <c r="A47" s="187" t="s">
        <v>24</v>
      </c>
      <c r="B47" s="84">
        <f>IF(B36&lt;&gt;"-",AVERAGE(B12:B35),"-")</f>
        <v>1092.2333333333331</v>
      </c>
      <c r="C47" s="85">
        <f t="shared" ref="C47:V47" si="35">IF(C36&lt;&gt;"-",AVERAGE(C12:C35),"-")</f>
        <v>1176.9916666666666</v>
      </c>
      <c r="D47" s="86">
        <f t="shared" si="35"/>
        <v>2269.2249999999999</v>
      </c>
      <c r="E47" s="87">
        <f t="shared" si="35"/>
        <v>1396.4270833333333</v>
      </c>
      <c r="F47" s="88">
        <f t="shared" si="35"/>
        <v>1567.8854166666667</v>
      </c>
      <c r="G47" s="89">
        <f t="shared" si="35"/>
        <v>2964.3125</v>
      </c>
      <c r="H47" s="90">
        <f t="shared" si="35"/>
        <v>1600.5277500000002</v>
      </c>
      <c r="I47" s="91">
        <f t="shared" si="35"/>
        <v>1646.5138333333332</v>
      </c>
      <c r="J47" s="92">
        <f t="shared" si="35"/>
        <v>3247.0415833333332</v>
      </c>
      <c r="K47" s="87">
        <f t="shared" si="35"/>
        <v>1636.9583333333333</v>
      </c>
      <c r="L47" s="88">
        <f t="shared" si="35"/>
        <v>1647.5</v>
      </c>
      <c r="M47" s="89">
        <f t="shared" si="35"/>
        <v>3284.4583333333335</v>
      </c>
      <c r="N47" s="90">
        <f t="shared" si="35"/>
        <v>1673.78125</v>
      </c>
      <c r="O47" s="91">
        <f t="shared" si="35"/>
        <v>1663.9375</v>
      </c>
      <c r="P47" s="92">
        <f t="shared" si="35"/>
        <v>3337.71875</v>
      </c>
      <c r="Q47" s="93">
        <f t="shared" si="35"/>
        <v>1843.4166666666667</v>
      </c>
      <c r="R47" s="94">
        <f t="shared" si="35"/>
        <v>1751.9895833333333</v>
      </c>
      <c r="S47" s="95">
        <f t="shared" si="35"/>
        <v>3595.40625</v>
      </c>
      <c r="T47" s="96">
        <f t="shared" si="35"/>
        <v>1289.5</v>
      </c>
      <c r="U47" s="97">
        <f t="shared" si="35"/>
        <v>1215.9166666666667</v>
      </c>
      <c r="V47" s="98">
        <f t="shared" si="35"/>
        <v>2505.4166666666665</v>
      </c>
      <c r="W47" s="191"/>
      <c r="X47" s="187" t="s">
        <v>24</v>
      </c>
      <c r="Y47" s="248">
        <f t="shared" ref="Y47:AG47" si="36">IF(Y36&lt;&gt;"-",AVERAGE(Y12:Y35),"-")</f>
        <v>1576.9236041666663</v>
      </c>
      <c r="Z47" s="249">
        <f t="shared" si="36"/>
        <v>1631.4591875000003</v>
      </c>
      <c r="AA47" s="250">
        <f t="shared" si="36"/>
        <v>3208.3827916666664</v>
      </c>
      <c r="AB47" s="224">
        <f t="shared" si="36"/>
        <v>1630.222216666667</v>
      </c>
      <c r="AC47" s="225">
        <f t="shared" si="36"/>
        <v>1655.5652666666665</v>
      </c>
      <c r="AD47" s="226">
        <f t="shared" si="36"/>
        <v>3285.7874833333331</v>
      </c>
      <c r="AE47" s="99">
        <f t="shared" si="36"/>
        <v>1504.6920595238091</v>
      </c>
      <c r="AF47" s="159">
        <f t="shared" si="36"/>
        <v>1524.3906666666671</v>
      </c>
      <c r="AG47" s="160">
        <f t="shared" si="36"/>
        <v>3029.082726190476</v>
      </c>
    </row>
  </sheetData>
  <mergeCells count="19">
    <mergeCell ref="X10:X11"/>
    <mergeCell ref="Y10:AA10"/>
    <mergeCell ref="AB10:AD10"/>
    <mergeCell ref="AE10:AG10"/>
    <mergeCell ref="B8:F8"/>
    <mergeCell ref="S8:U8"/>
    <mergeCell ref="O10:P10"/>
    <mergeCell ref="R10:S10"/>
    <mergeCell ref="U10:V10"/>
    <mergeCell ref="A10:A11"/>
    <mergeCell ref="C10:D10"/>
    <mergeCell ref="F10:G10"/>
    <mergeCell ref="I10:J10"/>
    <mergeCell ref="L10:M10"/>
    <mergeCell ref="S7:U7"/>
    <mergeCell ref="B5:F5"/>
    <mergeCell ref="S5:U5"/>
    <mergeCell ref="S6:U6"/>
    <mergeCell ref="I2:M2"/>
  </mergeCells>
  <pageMargins left="0.6" right="0.7" top="0.6" bottom="0.6" header="0.3" footer="0.3"/>
  <pageSetup paperSize="17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AB098-B59A-4FE3-B885-2868E1D0C580}">
  <dimension ref="A1:CS7"/>
  <sheetViews>
    <sheetView workbookViewId="0">
      <selection activeCell="G30" sqref="G30"/>
    </sheetView>
  </sheetViews>
  <sheetFormatPr defaultRowHeight="15" x14ac:dyDescent="0.25"/>
  <cols>
    <col min="1" max="16384" width="9.140625" style="207"/>
  </cols>
  <sheetData>
    <row r="1" spans="1:97" x14ac:dyDescent="0.25">
      <c r="B1" s="298" t="s">
        <v>72</v>
      </c>
      <c r="C1" s="298" t="s">
        <v>73</v>
      </c>
      <c r="D1" s="298" t="s">
        <v>74</v>
      </c>
      <c r="E1" s="298" t="s">
        <v>75</v>
      </c>
      <c r="F1" s="298" t="s">
        <v>76</v>
      </c>
      <c r="G1" s="298" t="s">
        <v>77</v>
      </c>
      <c r="H1" s="298" t="s">
        <v>78</v>
      </c>
      <c r="I1" s="298" t="s">
        <v>79</v>
      </c>
      <c r="J1" s="298" t="s">
        <v>80</v>
      </c>
      <c r="K1" s="298" t="s">
        <v>81</v>
      </c>
      <c r="L1" s="298" t="s">
        <v>82</v>
      </c>
      <c r="M1" s="298" t="s">
        <v>83</v>
      </c>
      <c r="N1" s="298" t="s">
        <v>84</v>
      </c>
      <c r="O1" s="298" t="s">
        <v>85</v>
      </c>
      <c r="P1" s="298" t="s">
        <v>86</v>
      </c>
      <c r="Q1" s="298" t="s">
        <v>87</v>
      </c>
      <c r="R1" s="298" t="s">
        <v>88</v>
      </c>
      <c r="S1" s="298" t="s">
        <v>89</v>
      </c>
      <c r="T1" s="298" t="s">
        <v>90</v>
      </c>
      <c r="U1" s="298" t="s">
        <v>91</v>
      </c>
      <c r="V1" s="298" t="s">
        <v>92</v>
      </c>
      <c r="W1" s="298" t="s">
        <v>93</v>
      </c>
      <c r="X1" s="298" t="s">
        <v>94</v>
      </c>
      <c r="Y1" s="298" t="s">
        <v>95</v>
      </c>
      <c r="Z1" s="298" t="s">
        <v>96</v>
      </c>
      <c r="AA1" s="298" t="s">
        <v>97</v>
      </c>
      <c r="AB1" s="298" t="s">
        <v>98</v>
      </c>
      <c r="AC1" s="298" t="s">
        <v>99</v>
      </c>
      <c r="AD1" s="298" t="s">
        <v>100</v>
      </c>
      <c r="AE1" s="298" t="s">
        <v>101</v>
      </c>
      <c r="AF1" s="298" t="s">
        <v>102</v>
      </c>
      <c r="AG1" s="298" t="s">
        <v>103</v>
      </c>
      <c r="AH1" s="298" t="s">
        <v>104</v>
      </c>
      <c r="AI1" s="298" t="s">
        <v>105</v>
      </c>
      <c r="AJ1" s="298" t="s">
        <v>106</v>
      </c>
      <c r="AK1" s="298" t="s">
        <v>107</v>
      </c>
      <c r="AL1" s="298" t="s">
        <v>108</v>
      </c>
      <c r="AM1" s="298" t="s">
        <v>109</v>
      </c>
      <c r="AN1" s="298" t="s">
        <v>110</v>
      </c>
      <c r="AO1" s="298" t="s">
        <v>111</v>
      </c>
      <c r="AP1" s="298" t="s">
        <v>112</v>
      </c>
      <c r="AQ1" s="298" t="s">
        <v>113</v>
      </c>
      <c r="AR1" s="298" t="s">
        <v>114</v>
      </c>
      <c r="AS1" s="298" t="s">
        <v>115</v>
      </c>
      <c r="AT1" s="298" t="s">
        <v>116</v>
      </c>
      <c r="AU1" s="298" t="s">
        <v>117</v>
      </c>
      <c r="AV1" s="298" t="s">
        <v>118</v>
      </c>
      <c r="AW1" s="298" t="s">
        <v>119</v>
      </c>
      <c r="AX1" s="298" t="s">
        <v>120</v>
      </c>
      <c r="AY1" s="298" t="s">
        <v>121</v>
      </c>
      <c r="AZ1" s="298" t="s">
        <v>122</v>
      </c>
      <c r="BA1" s="298" t="s">
        <v>123</v>
      </c>
      <c r="BB1" s="298" t="s">
        <v>124</v>
      </c>
      <c r="BC1" s="298" t="s">
        <v>125</v>
      </c>
      <c r="BD1" s="298" t="s">
        <v>126</v>
      </c>
      <c r="BE1" s="298" t="s">
        <v>127</v>
      </c>
      <c r="BF1" s="298" t="s">
        <v>128</v>
      </c>
      <c r="BG1" s="298" t="s">
        <v>129</v>
      </c>
      <c r="BH1" s="298" t="s">
        <v>130</v>
      </c>
      <c r="BI1" s="298" t="s">
        <v>131</v>
      </c>
      <c r="BJ1" s="298" t="s">
        <v>132</v>
      </c>
      <c r="BK1" s="298" t="s">
        <v>133</v>
      </c>
      <c r="BL1" s="298" t="s">
        <v>134</v>
      </c>
      <c r="BM1" s="298" t="s">
        <v>135</v>
      </c>
      <c r="BN1" s="298" t="s">
        <v>136</v>
      </c>
      <c r="BO1" s="298" t="s">
        <v>137</v>
      </c>
      <c r="BP1" s="298" t="s">
        <v>138</v>
      </c>
      <c r="BQ1" s="298" t="s">
        <v>139</v>
      </c>
      <c r="BR1" s="298" t="s">
        <v>140</v>
      </c>
      <c r="BS1" s="298" t="s">
        <v>141</v>
      </c>
      <c r="BT1" s="298" t="s">
        <v>142</v>
      </c>
      <c r="BU1" s="298" t="s">
        <v>143</v>
      </c>
      <c r="BV1" s="298" t="s">
        <v>144</v>
      </c>
      <c r="BW1" s="298" t="s">
        <v>145</v>
      </c>
      <c r="BX1" s="298" t="s">
        <v>146</v>
      </c>
      <c r="BY1" s="298" t="s">
        <v>147</v>
      </c>
      <c r="BZ1" s="298" t="s">
        <v>148</v>
      </c>
      <c r="CA1" s="298" t="s">
        <v>149</v>
      </c>
      <c r="CB1" s="298" t="s">
        <v>150</v>
      </c>
      <c r="CC1" s="298" t="s">
        <v>151</v>
      </c>
      <c r="CD1" s="298" t="s">
        <v>152</v>
      </c>
      <c r="CE1" s="298" t="s">
        <v>153</v>
      </c>
      <c r="CF1" s="298" t="s">
        <v>154</v>
      </c>
      <c r="CG1" s="298" t="s">
        <v>155</v>
      </c>
      <c r="CH1" s="298" t="s">
        <v>156</v>
      </c>
      <c r="CI1" s="298" t="s">
        <v>157</v>
      </c>
      <c r="CJ1" s="298" t="s">
        <v>158</v>
      </c>
      <c r="CK1" s="298" t="s">
        <v>159</v>
      </c>
      <c r="CL1" s="298" t="s">
        <v>160</v>
      </c>
      <c r="CM1" s="298" t="s">
        <v>161</v>
      </c>
      <c r="CN1" s="298" t="s">
        <v>162</v>
      </c>
      <c r="CO1" s="298" t="s">
        <v>163</v>
      </c>
      <c r="CP1" s="298" t="s">
        <v>164</v>
      </c>
      <c r="CQ1" s="298" t="s">
        <v>165</v>
      </c>
      <c r="CR1" s="298" t="s">
        <v>166</v>
      </c>
      <c r="CS1" s="298" t="s">
        <v>167</v>
      </c>
    </row>
    <row r="2" spans="1:97" x14ac:dyDescent="0.25">
      <c r="A2" s="207" t="s">
        <v>168</v>
      </c>
      <c r="B2" s="207">
        <f>$B$6/4</f>
        <v>54.395812499999998</v>
      </c>
      <c r="C2" s="207">
        <f>$B$6/4</f>
        <v>54.395812499999998</v>
      </c>
      <c r="D2" s="207">
        <f>$B$6/4</f>
        <v>54.395812499999998</v>
      </c>
      <c r="E2" s="207">
        <f>$B$6/4</f>
        <v>54.395812499999998</v>
      </c>
      <c r="F2" s="207">
        <f>$C$6/4</f>
        <v>42.755187499999998</v>
      </c>
      <c r="G2" s="207">
        <f>$C$6/4</f>
        <v>42.755187499999998</v>
      </c>
      <c r="H2" s="207">
        <f>$C$6/4</f>
        <v>42.755187499999998</v>
      </c>
      <c r="I2" s="207">
        <f>$C$6/4</f>
        <v>42.755187499999998</v>
      </c>
      <c r="J2" s="207">
        <f>$D$6/4</f>
        <v>37.333312499999998</v>
      </c>
      <c r="K2" s="207">
        <f>$D$6/4</f>
        <v>37.333312499999998</v>
      </c>
      <c r="L2" s="207">
        <f>$D$6/4</f>
        <v>37.333312499999998</v>
      </c>
      <c r="M2" s="207">
        <f>$D$6/4</f>
        <v>37.333312499999998</v>
      </c>
      <c r="N2" s="300">
        <f>$E$6/4</f>
        <v>41.572937500000002</v>
      </c>
      <c r="O2" s="300">
        <f>$E$6/4</f>
        <v>41.572937500000002</v>
      </c>
      <c r="P2" s="300">
        <f>$E$6/4</f>
        <v>41.572937500000002</v>
      </c>
      <c r="Q2" s="300">
        <f>$E$6/4</f>
        <v>41.572937500000002</v>
      </c>
      <c r="R2" s="300">
        <f>$F$6/4</f>
        <v>105.53125</v>
      </c>
      <c r="S2" s="300">
        <f>$F$6/4</f>
        <v>105.53125</v>
      </c>
      <c r="T2" s="300">
        <f>$F$6/4</f>
        <v>105.53125</v>
      </c>
      <c r="U2" s="300">
        <f>$F$6/4</f>
        <v>105.53125</v>
      </c>
      <c r="V2" s="300">
        <f>$G$6</f>
        <v>955.70825000000002</v>
      </c>
    </row>
    <row r="3" spans="1:97" x14ac:dyDescent="0.25">
      <c r="A3" s="207" t="s">
        <v>169</v>
      </c>
    </row>
    <row r="5" spans="1:97" x14ac:dyDescent="0.25">
      <c r="B5" s="299">
        <v>0</v>
      </c>
      <c r="C5" s="299">
        <v>4.1666666666666664E-2</v>
      </c>
      <c r="D5" s="299">
        <v>8.3333333333333301E-2</v>
      </c>
      <c r="E5" s="299">
        <v>0.125</v>
      </c>
      <c r="F5" s="299">
        <v>0.16666666666666699</v>
      </c>
      <c r="G5" s="299">
        <v>0.20833333333333301</v>
      </c>
      <c r="H5" s="299">
        <v>0.25</v>
      </c>
      <c r="I5" s="299">
        <v>0.29166666666666702</v>
      </c>
      <c r="J5" s="299">
        <v>0.33333333333333298</v>
      </c>
      <c r="K5" s="299">
        <v>0.375</v>
      </c>
      <c r="L5" s="299">
        <v>0.41666666666666702</v>
      </c>
      <c r="M5" s="299">
        <v>0.45833333333333298</v>
      </c>
      <c r="N5" s="299">
        <v>0.5</v>
      </c>
      <c r="O5" s="299">
        <v>0.54166666666666696</v>
      </c>
      <c r="P5" s="299">
        <v>0.58333333333333304</v>
      </c>
      <c r="Q5" s="299">
        <v>0.625</v>
      </c>
      <c r="R5" s="299">
        <v>0.66666666666666696</v>
      </c>
      <c r="S5" s="299">
        <v>0.70833333333333304</v>
      </c>
      <c r="T5" s="299">
        <v>0.75</v>
      </c>
      <c r="U5" s="299">
        <v>0.79166666666666696</v>
      </c>
      <c r="V5" s="299">
        <v>0.83333333333333304</v>
      </c>
      <c r="W5" s="299">
        <v>0.875</v>
      </c>
      <c r="X5" s="299">
        <v>0.91666666666666696</v>
      </c>
      <c r="Y5" s="299">
        <v>0.95833333333333304</v>
      </c>
    </row>
    <row r="6" spans="1:97" x14ac:dyDescent="0.25">
      <c r="A6" s="207" t="s">
        <v>168</v>
      </c>
      <c r="B6" s="207">
        <v>217.58324999999999</v>
      </c>
      <c r="C6" s="207">
        <v>171.02074999999999</v>
      </c>
      <c r="D6" s="207">
        <v>149.33324999999999</v>
      </c>
      <c r="E6" s="207">
        <v>166.29175000000001</v>
      </c>
      <c r="F6" s="207">
        <v>422.125</v>
      </c>
      <c r="G6" s="207">
        <v>955.70825000000002</v>
      </c>
      <c r="H6" s="207">
        <v>1818.5417499999999</v>
      </c>
      <c r="I6" s="207">
        <v>2936.9167499999999</v>
      </c>
      <c r="J6" s="207">
        <v>2277.2707500000001</v>
      </c>
      <c r="K6" s="207">
        <v>1871.6457500000001</v>
      </c>
      <c r="L6" s="207">
        <v>1905.0207500000001</v>
      </c>
      <c r="M6" s="207">
        <v>2062.625</v>
      </c>
      <c r="N6" s="207">
        <v>2199.25</v>
      </c>
      <c r="O6" s="207">
        <v>2207.7917499999999</v>
      </c>
      <c r="P6" s="207">
        <v>2571.2082500000001</v>
      </c>
      <c r="Q6" s="207">
        <v>3161.7292499999999</v>
      </c>
      <c r="R6" s="207">
        <v>3861.3125</v>
      </c>
      <c r="S6" s="207">
        <v>3181.3332500000001</v>
      </c>
      <c r="T6" s="207">
        <v>1878.9375</v>
      </c>
      <c r="U6" s="207">
        <v>1294.375</v>
      </c>
      <c r="V6" s="207">
        <v>961.29174999999998</v>
      </c>
      <c r="W6" s="207">
        <v>721.16674999999998</v>
      </c>
      <c r="X6" s="207">
        <v>519.85424999999998</v>
      </c>
      <c r="Y6" s="207">
        <v>333.83325000000002</v>
      </c>
    </row>
    <row r="7" spans="1:97" x14ac:dyDescent="0.25">
      <c r="A7" s="207" t="s">
        <v>169</v>
      </c>
      <c r="B7" s="207">
        <v>279.66674999999998</v>
      </c>
      <c r="C7" s="207">
        <v>144.70824999999999</v>
      </c>
      <c r="D7" s="207">
        <v>154.0625</v>
      </c>
      <c r="E7" s="207">
        <v>308.33325000000002</v>
      </c>
      <c r="F7" s="207">
        <v>691.33325000000002</v>
      </c>
      <c r="G7" s="207">
        <v>1418.7292499999999</v>
      </c>
      <c r="H7" s="207">
        <v>2537.4167499999999</v>
      </c>
      <c r="I7" s="207">
        <v>3642.875</v>
      </c>
      <c r="J7" s="207">
        <v>2516</v>
      </c>
      <c r="K7" s="207">
        <v>1985.3957500000001</v>
      </c>
      <c r="L7" s="207">
        <v>2031.9375</v>
      </c>
      <c r="M7" s="207">
        <v>2226.5</v>
      </c>
      <c r="N7" s="207">
        <v>2294.75</v>
      </c>
      <c r="O7" s="207">
        <v>2362.125</v>
      </c>
      <c r="P7" s="207">
        <v>2542.5207500000001</v>
      </c>
      <c r="Q7" s="207">
        <v>2864.9792499999999</v>
      </c>
      <c r="R7" s="207">
        <v>3120.6457500000001</v>
      </c>
      <c r="S7" s="207">
        <v>2709.5</v>
      </c>
      <c r="T7" s="207">
        <v>1742.5</v>
      </c>
      <c r="U7" s="207">
        <v>1222.3957500000001</v>
      </c>
      <c r="V7" s="207">
        <v>1028.3957500000001</v>
      </c>
      <c r="W7" s="207">
        <v>688.5</v>
      </c>
      <c r="X7" s="207">
        <v>418.20825000000002</v>
      </c>
      <c r="Y7" s="207">
        <v>223.54175000000001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Ave</vt:lpstr>
      <vt:lpstr>Sheet1</vt:lpstr>
      <vt:lpstr>'Monthly Ave'!Print_Area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Shaw</dc:creator>
  <cp:lastModifiedBy>Sierra Huhnke</cp:lastModifiedBy>
  <cp:lastPrinted>2011-01-06T18:47:01Z</cp:lastPrinted>
  <dcterms:created xsi:type="dcterms:W3CDTF">2011-01-06T18:47:01Z</dcterms:created>
  <dcterms:modified xsi:type="dcterms:W3CDTF">2019-03-05T15:50:21Z</dcterms:modified>
</cp:coreProperties>
</file>