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Jobs\67320 Traffic Analysis Master\I-41 Appleton\TECHPROD\Counts_Timings\"/>
    </mc:Choice>
  </mc:AlternateContent>
  <xr:revisionPtr revIDLastSave="0" documentId="8_{E114760E-3ACE-4C69-AE57-85EBC2702D7F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Monthly Ave" sheetId="10" r:id="rId1"/>
  </sheets>
  <definedNames>
    <definedName name="_xlnm.Print_Area" localSheetId="0">'Monthly Ave'!$A$1:$AG$47</definedName>
  </definedNames>
  <calcPr calcId="179017"/>
</workbook>
</file>

<file path=xl/calcChain.xml><?xml version="1.0" encoding="utf-8"?>
<calcChain xmlns="http://schemas.openxmlformats.org/spreadsheetml/2006/main">
  <c r="H44" i="10" l="1"/>
  <c r="K44" i="10"/>
  <c r="Z35" i="10"/>
  <c r="Y35" i="10"/>
  <c r="Z34" i="10"/>
  <c r="Y34" i="10"/>
  <c r="Z33" i="10"/>
  <c r="Y33" i="10"/>
  <c r="Z32" i="10"/>
  <c r="Y32" i="10"/>
  <c r="Z31" i="10"/>
  <c r="Y31" i="10"/>
  <c r="Z30" i="10"/>
  <c r="Y30" i="10"/>
  <c r="Z29" i="10"/>
  <c r="Y29" i="10"/>
  <c r="Z28" i="10"/>
  <c r="Y28" i="10"/>
  <c r="Z27" i="10"/>
  <c r="Y27" i="10"/>
  <c r="Z26" i="10"/>
  <c r="Y26" i="10"/>
  <c r="Z25" i="10"/>
  <c r="Y25" i="10"/>
  <c r="Z24" i="10"/>
  <c r="Y24" i="10"/>
  <c r="Z23" i="10"/>
  <c r="Y23" i="10"/>
  <c r="Z22" i="10"/>
  <c r="Y22" i="10"/>
  <c r="Z21" i="10"/>
  <c r="Y21" i="10"/>
  <c r="Z20" i="10"/>
  <c r="Y20" i="10"/>
  <c r="Z19" i="10"/>
  <c r="Y19" i="10"/>
  <c r="Z18" i="10"/>
  <c r="Y18" i="10"/>
  <c r="Z17" i="10"/>
  <c r="Y17" i="10"/>
  <c r="Z16" i="10"/>
  <c r="Z15" i="10"/>
  <c r="Z14" i="10"/>
  <c r="Z13" i="10"/>
  <c r="Z12" i="10"/>
  <c r="AF35" i="10"/>
  <c r="AE35" i="10"/>
  <c r="AF34" i="10"/>
  <c r="AE34" i="10"/>
  <c r="AF33" i="10"/>
  <c r="AE33" i="10"/>
  <c r="AF32" i="10"/>
  <c r="AE32" i="10"/>
  <c r="AF31" i="10"/>
  <c r="AE31" i="10"/>
  <c r="AF30" i="10"/>
  <c r="AE30" i="10"/>
  <c r="AF29" i="10"/>
  <c r="AE29" i="10"/>
  <c r="AF28" i="10"/>
  <c r="AE28" i="10"/>
  <c r="AF27" i="10"/>
  <c r="AF42" i="10" s="1"/>
  <c r="AF43" i="10" s="1"/>
  <c r="AE27" i="10"/>
  <c r="AE42" i="10" s="1"/>
  <c r="AE43" i="10" s="1"/>
  <c r="AF26" i="10"/>
  <c r="AE26" i="10"/>
  <c r="AF25" i="10"/>
  <c r="AE25" i="10"/>
  <c r="AF24" i="10"/>
  <c r="AE24" i="10"/>
  <c r="AF23" i="10"/>
  <c r="AE23" i="10"/>
  <c r="AE40" i="10" s="1"/>
  <c r="AE41" i="10" s="1"/>
  <c r="AF22" i="10"/>
  <c r="AE22" i="10"/>
  <c r="AF21" i="10"/>
  <c r="AE21" i="10"/>
  <c r="AF20" i="10"/>
  <c r="AE20" i="10"/>
  <c r="AF19" i="10"/>
  <c r="AE19" i="10"/>
  <c r="AF18" i="10"/>
  <c r="AE18" i="10"/>
  <c r="AF17" i="10"/>
  <c r="AE17" i="10"/>
  <c r="AF16" i="10"/>
  <c r="AF15" i="10"/>
  <c r="AF14" i="10"/>
  <c r="AF13" i="10"/>
  <c r="AF12" i="10"/>
  <c r="U44" i="10"/>
  <c r="T44" i="10"/>
  <c r="R44" i="10"/>
  <c r="Q44" i="10"/>
  <c r="O44" i="10"/>
  <c r="N44" i="10"/>
  <c r="L44" i="10"/>
  <c r="I44" i="10"/>
  <c r="F44" i="10"/>
  <c r="E44" i="10"/>
  <c r="C44" i="10"/>
  <c r="B44" i="10"/>
  <c r="U42" i="10"/>
  <c r="U43" i="10" s="1"/>
  <c r="T42" i="10"/>
  <c r="T43" i="10" s="1"/>
  <c r="R42" i="10"/>
  <c r="R43" i="10" s="1"/>
  <c r="Q42" i="10"/>
  <c r="Q43" i="10" s="1"/>
  <c r="O42" i="10"/>
  <c r="O43" i="10" s="1"/>
  <c r="N42" i="10"/>
  <c r="N43" i="10" s="1"/>
  <c r="L42" i="10"/>
  <c r="L43" i="10" s="1"/>
  <c r="K42" i="10"/>
  <c r="K43" i="10" s="1"/>
  <c r="I42" i="10"/>
  <c r="I43" i="10" s="1"/>
  <c r="H42" i="10"/>
  <c r="H43" i="10" s="1"/>
  <c r="F42" i="10"/>
  <c r="F43" i="10" s="1"/>
  <c r="E42" i="10"/>
  <c r="E43" i="10" s="1"/>
  <c r="C42" i="10"/>
  <c r="C43" i="10" s="1"/>
  <c r="B42" i="10"/>
  <c r="B43" i="10" s="1"/>
  <c r="U40" i="10"/>
  <c r="U41" i="10" s="1"/>
  <c r="T40" i="10"/>
  <c r="T41" i="10" s="1"/>
  <c r="R40" i="10"/>
  <c r="R41" i="10" s="1"/>
  <c r="Q40" i="10"/>
  <c r="Q41" i="10" s="1"/>
  <c r="O40" i="10"/>
  <c r="O41" i="10" s="1"/>
  <c r="N40" i="10"/>
  <c r="N41" i="10" s="1"/>
  <c r="L40" i="10"/>
  <c r="L41" i="10" s="1"/>
  <c r="K40" i="10"/>
  <c r="K41" i="10" s="1"/>
  <c r="I40" i="10"/>
  <c r="I41" i="10" s="1"/>
  <c r="H40" i="10"/>
  <c r="H41" i="10" s="1"/>
  <c r="F40" i="10"/>
  <c r="F41" i="10" s="1"/>
  <c r="E40" i="10"/>
  <c r="E41" i="10" s="1"/>
  <c r="C40" i="10"/>
  <c r="C41" i="10" s="1"/>
  <c r="B40" i="10"/>
  <c r="B41" i="10" s="1"/>
  <c r="U38" i="10"/>
  <c r="U39" i="10" s="1"/>
  <c r="T38" i="10"/>
  <c r="T39" i="10" s="1"/>
  <c r="R38" i="10"/>
  <c r="R39" i="10" s="1"/>
  <c r="Q38" i="10"/>
  <c r="Q39" i="10" s="1"/>
  <c r="O38" i="10"/>
  <c r="O39" i="10" s="1"/>
  <c r="N38" i="10"/>
  <c r="N39" i="10" s="1"/>
  <c r="L38" i="10"/>
  <c r="L39" i="10" s="1"/>
  <c r="K38" i="10"/>
  <c r="K39" i="10" s="1"/>
  <c r="I38" i="10"/>
  <c r="I39" i="10" s="1"/>
  <c r="H38" i="10"/>
  <c r="H39" i="10" s="1"/>
  <c r="F38" i="10"/>
  <c r="F39" i="10" s="1"/>
  <c r="E38" i="10"/>
  <c r="E39" i="10" s="1"/>
  <c r="C38" i="10"/>
  <c r="C39" i="10" s="1"/>
  <c r="B38" i="10"/>
  <c r="B39" i="10" s="1"/>
  <c r="U36" i="10"/>
  <c r="U47" i="10" s="1"/>
  <c r="T36" i="10"/>
  <c r="T47" i="10" s="1"/>
  <c r="R36" i="10"/>
  <c r="R47" i="10" s="1"/>
  <c r="Q36" i="10"/>
  <c r="Q47" i="10" s="1"/>
  <c r="O36" i="10"/>
  <c r="N36" i="10"/>
  <c r="L36" i="10"/>
  <c r="K36" i="10"/>
  <c r="I36" i="10"/>
  <c r="H36" i="10"/>
  <c r="F36" i="10"/>
  <c r="E36" i="10"/>
  <c r="C36" i="10"/>
  <c r="B36" i="10"/>
  <c r="W35" i="10"/>
  <c r="V35" i="10"/>
  <c r="S35" i="10"/>
  <c r="P35" i="10"/>
  <c r="M35" i="10"/>
  <c r="J35" i="10"/>
  <c r="G35" i="10"/>
  <c r="D35" i="10"/>
  <c r="W34" i="10"/>
  <c r="V34" i="10"/>
  <c r="S34" i="10"/>
  <c r="P34" i="10"/>
  <c r="M34" i="10"/>
  <c r="J34" i="10"/>
  <c r="G34" i="10"/>
  <c r="D34" i="10"/>
  <c r="W33" i="10"/>
  <c r="V33" i="10"/>
  <c r="S33" i="10"/>
  <c r="P33" i="10"/>
  <c r="M33" i="10"/>
  <c r="J33" i="10"/>
  <c r="G33" i="10"/>
  <c r="D33" i="10"/>
  <c r="W32" i="10"/>
  <c r="V32" i="10"/>
  <c r="S32" i="10"/>
  <c r="P32" i="10"/>
  <c r="M32" i="10"/>
  <c r="J32" i="10"/>
  <c r="G32" i="10"/>
  <c r="D32" i="10"/>
  <c r="W31" i="10"/>
  <c r="V31" i="10"/>
  <c r="S31" i="10"/>
  <c r="P31" i="10"/>
  <c r="M31" i="10"/>
  <c r="J31" i="10"/>
  <c r="G31" i="10"/>
  <c r="D31" i="10"/>
  <c r="W30" i="10"/>
  <c r="V30" i="10"/>
  <c r="S30" i="10"/>
  <c r="P30" i="10"/>
  <c r="M30" i="10"/>
  <c r="J30" i="10"/>
  <c r="G30" i="10"/>
  <c r="D30" i="10"/>
  <c r="W29" i="10"/>
  <c r="V29" i="10"/>
  <c r="S29" i="10"/>
  <c r="P29" i="10"/>
  <c r="M29" i="10"/>
  <c r="J29" i="10"/>
  <c r="G29" i="10"/>
  <c r="D29" i="10"/>
  <c r="W28" i="10"/>
  <c r="V28" i="10"/>
  <c r="S28" i="10"/>
  <c r="P28" i="10"/>
  <c r="M28" i="10"/>
  <c r="J28" i="10"/>
  <c r="G28" i="10"/>
  <c r="D28" i="10"/>
  <c r="Z42" i="10"/>
  <c r="Z43" i="10" s="1"/>
  <c r="Y42" i="10"/>
  <c r="Y43" i="10" s="1"/>
  <c r="W27" i="10"/>
  <c r="V27" i="10"/>
  <c r="S27" i="10"/>
  <c r="P27" i="10"/>
  <c r="M27" i="10"/>
  <c r="M42" i="10" s="1"/>
  <c r="M43" i="10" s="1"/>
  <c r="J27" i="10"/>
  <c r="G27" i="10"/>
  <c r="G42" i="10" s="1"/>
  <c r="G43" i="10" s="1"/>
  <c r="D27" i="10"/>
  <c r="D42" i="10" s="1"/>
  <c r="D43" i="10" s="1"/>
  <c r="W26" i="10"/>
  <c r="V26" i="10"/>
  <c r="S26" i="10"/>
  <c r="P26" i="10"/>
  <c r="M26" i="10"/>
  <c r="J26" i="10"/>
  <c r="G26" i="10"/>
  <c r="D26" i="10"/>
  <c r="W25" i="10"/>
  <c r="V25" i="10"/>
  <c r="S25" i="10"/>
  <c r="P25" i="10"/>
  <c r="M25" i="10"/>
  <c r="J25" i="10"/>
  <c r="G25" i="10"/>
  <c r="D25" i="10"/>
  <c r="W24" i="10"/>
  <c r="V24" i="10"/>
  <c r="S24" i="10"/>
  <c r="P24" i="10"/>
  <c r="M24" i="10"/>
  <c r="J24" i="10"/>
  <c r="G24" i="10"/>
  <c r="D24" i="10"/>
  <c r="W23" i="10"/>
  <c r="V23" i="10"/>
  <c r="S23" i="10"/>
  <c r="P23" i="10"/>
  <c r="M23" i="10"/>
  <c r="J23" i="10"/>
  <c r="G23" i="10"/>
  <c r="D23" i="10"/>
  <c r="Z40" i="10"/>
  <c r="Z41" i="10" s="1"/>
  <c r="Y40" i="10"/>
  <c r="Y41" i="10" s="1"/>
  <c r="W22" i="10"/>
  <c r="V22" i="10"/>
  <c r="V40" i="10" s="1"/>
  <c r="V41" i="10" s="1"/>
  <c r="S22" i="10"/>
  <c r="P22" i="10"/>
  <c r="P40" i="10" s="1"/>
  <c r="P41" i="10" s="1"/>
  <c r="M22" i="10"/>
  <c r="M40" i="10" s="1"/>
  <c r="M41" i="10" s="1"/>
  <c r="J22" i="10"/>
  <c r="J40" i="10" s="1"/>
  <c r="J41" i="10" s="1"/>
  <c r="G22" i="10"/>
  <c r="D22" i="10"/>
  <c r="W21" i="10"/>
  <c r="V21" i="10"/>
  <c r="S21" i="10"/>
  <c r="P21" i="10"/>
  <c r="M21" i="10"/>
  <c r="J21" i="10"/>
  <c r="G21" i="10"/>
  <c r="D21" i="10"/>
  <c r="W20" i="10"/>
  <c r="V20" i="10"/>
  <c r="S20" i="10"/>
  <c r="P20" i="10"/>
  <c r="M20" i="10"/>
  <c r="J20" i="10"/>
  <c r="G20" i="10"/>
  <c r="D20" i="10"/>
  <c r="W19" i="10"/>
  <c r="V19" i="10"/>
  <c r="S19" i="10"/>
  <c r="P19" i="10"/>
  <c r="M19" i="10"/>
  <c r="J19" i="10"/>
  <c r="G19" i="10"/>
  <c r="D19" i="10"/>
  <c r="W18" i="10"/>
  <c r="V18" i="10"/>
  <c r="S18" i="10"/>
  <c r="P18" i="10"/>
  <c r="M18" i="10"/>
  <c r="J18" i="10"/>
  <c r="G18" i="10"/>
  <c r="D18" i="10"/>
  <c r="W17" i="10"/>
  <c r="V17" i="10"/>
  <c r="S17" i="10"/>
  <c r="P17" i="10"/>
  <c r="M17" i="10"/>
  <c r="J17" i="10"/>
  <c r="G17" i="10"/>
  <c r="D17" i="10"/>
  <c r="W16" i="10"/>
  <c r="V16" i="10"/>
  <c r="S16" i="10"/>
  <c r="P16" i="10"/>
  <c r="M16" i="10"/>
  <c r="J16" i="10"/>
  <c r="G16" i="10"/>
  <c r="D16" i="10"/>
  <c r="W15" i="10"/>
  <c r="V15" i="10"/>
  <c r="S15" i="10"/>
  <c r="P15" i="10"/>
  <c r="M15" i="10"/>
  <c r="J15" i="10"/>
  <c r="G15" i="10"/>
  <c r="D15" i="10"/>
  <c r="W14" i="10"/>
  <c r="V14" i="10"/>
  <c r="S14" i="10"/>
  <c r="P14" i="10"/>
  <c r="M14" i="10"/>
  <c r="J14" i="10"/>
  <c r="G14" i="10"/>
  <c r="D14" i="10"/>
  <c r="W13" i="10"/>
  <c r="V13" i="10"/>
  <c r="S13" i="10"/>
  <c r="P13" i="10"/>
  <c r="M13" i="10"/>
  <c r="J13" i="10"/>
  <c r="G13" i="10"/>
  <c r="D13" i="10"/>
  <c r="W12" i="10"/>
  <c r="V12" i="10"/>
  <c r="S12" i="10"/>
  <c r="P12" i="10"/>
  <c r="M12" i="10"/>
  <c r="J12" i="10"/>
  <c r="G12" i="10"/>
  <c r="D12" i="10"/>
  <c r="AF40" i="10" l="1"/>
  <c r="AF41" i="10" s="1"/>
  <c r="S40" i="10"/>
  <c r="S41" i="10" s="1"/>
  <c r="J42" i="10"/>
  <c r="J43" i="10" s="1"/>
  <c r="D40" i="10"/>
  <c r="D41" i="10" s="1"/>
  <c r="S42" i="10"/>
  <c r="S43" i="10" s="1"/>
  <c r="G40" i="10"/>
  <c r="G41" i="10" s="1"/>
  <c r="V42" i="10"/>
  <c r="V43" i="10" s="1"/>
  <c r="P42" i="10"/>
  <c r="P43" i="10" s="1"/>
  <c r="AC12" i="10"/>
  <c r="AC44" i="10" s="1"/>
  <c r="AC13" i="10"/>
  <c r="AC38" i="10" s="1"/>
  <c r="AC39" i="10" s="1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E12" i="10"/>
  <c r="AG12" i="10" s="1"/>
  <c r="AE13" i="10"/>
  <c r="AG13" i="10" s="1"/>
  <c r="AE14" i="10"/>
  <c r="AG14" i="10" s="1"/>
  <c r="AE15" i="10"/>
  <c r="AG15" i="10" s="1"/>
  <c r="AE16" i="10"/>
  <c r="AG16" i="10" s="1"/>
  <c r="AG17" i="10"/>
  <c r="AG18" i="10"/>
  <c r="AG19" i="10"/>
  <c r="AG20" i="10"/>
  <c r="AG21" i="10"/>
  <c r="AG22" i="10"/>
  <c r="AG23" i="10"/>
  <c r="AG24" i="10"/>
  <c r="AG25" i="10"/>
  <c r="AG26" i="10"/>
  <c r="AG27" i="10"/>
  <c r="AG42" i="10" s="1"/>
  <c r="AG43" i="10" s="1"/>
  <c r="AG28" i="10"/>
  <c r="AG29" i="10"/>
  <c r="AG30" i="10"/>
  <c r="AG31" i="10"/>
  <c r="AG32" i="10"/>
  <c r="AG33" i="10"/>
  <c r="AG34" i="10"/>
  <c r="AG35" i="10"/>
  <c r="Y12" i="10"/>
  <c r="AA12" i="10" s="1"/>
  <c r="Y13" i="10"/>
  <c r="AA13" i="10" s="1"/>
  <c r="Y14" i="10"/>
  <c r="AA14" i="10" s="1"/>
  <c r="Y15" i="10"/>
  <c r="AA15" i="10" s="1"/>
  <c r="Y16" i="10"/>
  <c r="AA16" i="10" s="1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B12" i="10"/>
  <c r="AD12" i="10" s="1"/>
  <c r="AB13" i="10"/>
  <c r="AD13" i="10" s="1"/>
  <c r="AB14" i="10"/>
  <c r="AD14" i="10" s="1"/>
  <c r="AB15" i="10"/>
  <c r="AD15" i="10" s="1"/>
  <c r="AB16" i="10"/>
  <c r="AD16" i="10" s="1"/>
  <c r="AB17" i="10"/>
  <c r="AD17" i="10" s="1"/>
  <c r="AB18" i="10"/>
  <c r="AD18" i="10" s="1"/>
  <c r="AB19" i="10"/>
  <c r="AD19" i="10" s="1"/>
  <c r="AB20" i="10"/>
  <c r="AD20" i="10" s="1"/>
  <c r="AB21" i="10"/>
  <c r="AD21" i="10" s="1"/>
  <c r="AB22" i="10"/>
  <c r="AB23" i="10"/>
  <c r="AD23" i="10" s="1"/>
  <c r="AB24" i="10"/>
  <c r="AD24" i="10" s="1"/>
  <c r="AB25" i="10"/>
  <c r="AD25" i="10" s="1"/>
  <c r="AB26" i="10"/>
  <c r="AD26" i="10" s="1"/>
  <c r="AB27" i="10"/>
  <c r="AB28" i="10"/>
  <c r="AD28" i="10" s="1"/>
  <c r="AB29" i="10"/>
  <c r="AD29" i="10" s="1"/>
  <c r="AB30" i="10"/>
  <c r="AD30" i="10" s="1"/>
  <c r="AB31" i="10"/>
  <c r="AD31" i="10" s="1"/>
  <c r="AB32" i="10"/>
  <c r="AD32" i="10" s="1"/>
  <c r="AB33" i="10"/>
  <c r="AD33" i="10" s="1"/>
  <c r="AB34" i="10"/>
  <c r="AD34" i="10" s="1"/>
  <c r="AB35" i="10"/>
  <c r="AD35" i="10" s="1"/>
  <c r="D44" i="10"/>
  <c r="D38" i="10"/>
  <c r="D39" i="10" s="1"/>
  <c r="G44" i="10"/>
  <c r="G38" i="10"/>
  <c r="G39" i="10" s="1"/>
  <c r="J44" i="10"/>
  <c r="J38" i="10"/>
  <c r="J39" i="10" s="1"/>
  <c r="M44" i="10"/>
  <c r="M38" i="10"/>
  <c r="M39" i="10" s="1"/>
  <c r="P44" i="10"/>
  <c r="P38" i="10"/>
  <c r="P39" i="10" s="1"/>
  <c r="P36" i="10"/>
  <c r="S44" i="10"/>
  <c r="S38" i="10"/>
  <c r="S39" i="10" s="1"/>
  <c r="S36" i="10"/>
  <c r="V44" i="10"/>
  <c r="V38" i="10"/>
  <c r="V39" i="10" s="1"/>
  <c r="V36" i="10"/>
  <c r="Y44" i="10"/>
  <c r="Z44" i="10"/>
  <c r="Z38" i="10"/>
  <c r="Z39" i="10" s="1"/>
  <c r="Z36" i="10"/>
  <c r="AB36" i="10"/>
  <c r="AF44" i="10"/>
  <c r="AF38" i="10"/>
  <c r="AF39" i="10" s="1"/>
  <c r="AF36" i="10"/>
  <c r="B47" i="10"/>
  <c r="B46" i="10"/>
  <c r="C47" i="10"/>
  <c r="C46" i="10"/>
  <c r="E47" i="10"/>
  <c r="E46" i="10"/>
  <c r="F47" i="10"/>
  <c r="F46" i="10"/>
  <c r="H47" i="10"/>
  <c r="H46" i="10"/>
  <c r="I47" i="10"/>
  <c r="I46" i="10"/>
  <c r="K47" i="10"/>
  <c r="K46" i="10"/>
  <c r="L47" i="10"/>
  <c r="L46" i="10"/>
  <c r="N47" i="10"/>
  <c r="N46" i="10"/>
  <c r="O47" i="10"/>
  <c r="O46" i="10"/>
  <c r="AA40" i="10"/>
  <c r="AA41" i="10" s="1"/>
  <c r="AG40" i="10"/>
  <c r="AG41" i="10" s="1"/>
  <c r="AA42" i="10"/>
  <c r="AA43" i="10" s="1"/>
  <c r="D36" i="10"/>
  <c r="G36" i="10"/>
  <c r="J36" i="10"/>
  <c r="M36" i="10"/>
  <c r="B45" i="10"/>
  <c r="C45" i="10"/>
  <c r="E45" i="10"/>
  <c r="F45" i="10"/>
  <c r="H45" i="10"/>
  <c r="I45" i="10"/>
  <c r="K45" i="10"/>
  <c r="L45" i="10"/>
  <c r="N45" i="10"/>
  <c r="O45" i="10"/>
  <c r="Q45" i="10"/>
  <c r="R45" i="10"/>
  <c r="T45" i="10"/>
  <c r="U45" i="10"/>
  <c r="Q46" i="10"/>
  <c r="R46" i="10"/>
  <c r="T46" i="10"/>
  <c r="U46" i="10"/>
  <c r="AE36" i="10" l="1"/>
  <c r="AB44" i="10"/>
  <c r="AE38" i="10"/>
  <c r="AE39" i="10" s="1"/>
  <c r="AC36" i="10"/>
  <c r="AE44" i="10"/>
  <c r="AE46" i="10" s="1"/>
  <c r="Y36" i="10"/>
  <c r="Y38" i="10"/>
  <c r="Y39" i="10" s="1"/>
  <c r="AB38" i="10"/>
  <c r="AB39" i="10" s="1"/>
  <c r="AD22" i="10"/>
  <c r="AD40" i="10" s="1"/>
  <c r="AD41" i="10" s="1"/>
  <c r="AB40" i="10"/>
  <c r="AB41" i="10" s="1"/>
  <c r="AC40" i="10"/>
  <c r="AC41" i="10" s="1"/>
  <c r="AD27" i="10"/>
  <c r="AD42" i="10" s="1"/>
  <c r="AD43" i="10" s="1"/>
  <c r="AB42" i="10"/>
  <c r="AB43" i="10" s="1"/>
  <c r="AC42" i="10"/>
  <c r="AC43" i="10" s="1"/>
  <c r="M47" i="10"/>
  <c r="M46" i="10"/>
  <c r="J47" i="10"/>
  <c r="J46" i="10"/>
  <c r="G47" i="10"/>
  <c r="G46" i="10"/>
  <c r="D47" i="10"/>
  <c r="D46" i="10"/>
  <c r="AG44" i="10"/>
  <c r="AG38" i="10"/>
  <c r="AG39" i="10" s="1"/>
  <c r="AG36" i="10"/>
  <c r="AD44" i="10"/>
  <c r="AD38" i="10"/>
  <c r="AD39" i="10" s="1"/>
  <c r="AD36" i="10"/>
  <c r="AA44" i="10"/>
  <c r="AA38" i="10"/>
  <c r="AA39" i="10" s="1"/>
  <c r="AA36" i="10"/>
  <c r="AF47" i="10"/>
  <c r="AF46" i="10"/>
  <c r="AE47" i="10"/>
  <c r="AC47" i="10"/>
  <c r="AC46" i="10"/>
  <c r="AB47" i="10"/>
  <c r="AB46" i="10"/>
  <c r="Z47" i="10"/>
  <c r="Z46" i="10"/>
  <c r="Y47" i="10"/>
  <c r="Y46" i="10"/>
  <c r="V47" i="10"/>
  <c r="V46" i="10"/>
  <c r="S47" i="10"/>
  <c r="S46" i="10"/>
  <c r="P47" i="10"/>
  <c r="P46" i="10"/>
  <c r="AF45" i="10"/>
  <c r="AC45" i="10"/>
  <c r="AB45" i="10"/>
  <c r="Z45" i="10"/>
  <c r="Y45" i="10"/>
  <c r="V45" i="10"/>
  <c r="S45" i="10"/>
  <c r="P45" i="10"/>
  <c r="M45" i="10"/>
  <c r="J45" i="10"/>
  <c r="G45" i="10"/>
  <c r="D45" i="10"/>
  <c r="AE45" i="10" l="1"/>
  <c r="AA47" i="10"/>
  <c r="AA46" i="10"/>
  <c r="AD47" i="10"/>
  <c r="AD46" i="10"/>
  <c r="AG47" i="10"/>
  <c r="AG46" i="10"/>
  <c r="AA45" i="10"/>
  <c r="AD45" i="10"/>
  <c r="AG45" i="10"/>
</calcChain>
</file>

<file path=xl/sharedStrings.xml><?xml version="1.0" encoding="utf-8"?>
<sst xmlns="http://schemas.openxmlformats.org/spreadsheetml/2006/main" count="140" uniqueCount="72">
  <si>
    <t>Wisconsin Department of Transportation</t>
  </si>
  <si>
    <t xml:space="preserve">Location </t>
  </si>
  <si>
    <t xml:space="preserve">Segment ID </t>
  </si>
  <si>
    <t xml:space="preserve">Site # </t>
  </si>
  <si>
    <t xml:space="preserve">Seasonal Factor Group </t>
  </si>
  <si>
    <t xml:space="preserve">Region </t>
  </si>
  <si>
    <t xml:space="preserve">Daily Factor Group </t>
  </si>
  <si>
    <t xml:space="preserve">County </t>
  </si>
  <si>
    <t xml:space="preserve">Axle Factor Group </t>
  </si>
  <si>
    <t xml:space="preserve">Funct. Class </t>
  </si>
  <si>
    <t xml:space="preserve">Growth Factor Group </t>
  </si>
  <si>
    <t>Hour</t>
  </si>
  <si>
    <t>Mon-Thurs Average</t>
  </si>
  <si>
    <t>Mon-Fri Average</t>
  </si>
  <si>
    <t>7 Day Average</t>
  </si>
  <si>
    <t>Pos Dir</t>
  </si>
  <si>
    <t>Neg Dir</t>
  </si>
  <si>
    <t>Total</t>
  </si>
  <si>
    <t>Daily Total</t>
  </si>
  <si>
    <t>AM Peak</t>
  </si>
  <si>
    <t>MD Peak</t>
  </si>
  <si>
    <t>PM Peak</t>
  </si>
  <si>
    <t>Daily Peak</t>
  </si>
  <si>
    <t>% of Total</t>
  </si>
  <si>
    <t>Daily Ave</t>
  </si>
  <si>
    <r>
      <t>00:00</t>
    </r>
    <r>
      <rPr>
        <sz val="11"/>
        <color indexed="8"/>
        <rFont val="Calibri"/>
        <family val="2"/>
        <scheme val="minor"/>
      </rPr>
      <t>-00:59</t>
    </r>
  </si>
  <si>
    <r>
      <t>01:00</t>
    </r>
    <r>
      <rPr>
        <sz val="11"/>
        <color indexed="8"/>
        <rFont val="Calibri"/>
        <family val="2"/>
        <scheme val="minor"/>
      </rPr>
      <t>-01:59</t>
    </r>
  </si>
  <si>
    <r>
      <t>02:00</t>
    </r>
    <r>
      <rPr>
        <sz val="11"/>
        <color indexed="8"/>
        <rFont val="Calibri"/>
        <family val="2"/>
        <scheme val="minor"/>
      </rPr>
      <t>-02:59</t>
    </r>
  </si>
  <si>
    <r>
      <t>03:00</t>
    </r>
    <r>
      <rPr>
        <sz val="11"/>
        <color indexed="8"/>
        <rFont val="Calibri"/>
        <family val="2"/>
        <scheme val="minor"/>
      </rPr>
      <t>-03:59</t>
    </r>
  </si>
  <si>
    <r>
      <t>04:00</t>
    </r>
    <r>
      <rPr>
        <sz val="11"/>
        <color indexed="8"/>
        <rFont val="Calibri"/>
        <family val="2"/>
        <scheme val="minor"/>
      </rPr>
      <t>-04:59</t>
    </r>
  </si>
  <si>
    <r>
      <t>05:00</t>
    </r>
    <r>
      <rPr>
        <sz val="11"/>
        <color indexed="8"/>
        <rFont val="Calibri"/>
        <family val="2"/>
        <scheme val="minor"/>
      </rPr>
      <t>-05:59</t>
    </r>
  </si>
  <si>
    <r>
      <t>06:00</t>
    </r>
    <r>
      <rPr>
        <sz val="11"/>
        <color indexed="8"/>
        <rFont val="Calibri"/>
        <family val="2"/>
        <scheme val="minor"/>
      </rPr>
      <t>-06:59</t>
    </r>
  </si>
  <si>
    <r>
      <t>07:00</t>
    </r>
    <r>
      <rPr>
        <sz val="11"/>
        <color indexed="8"/>
        <rFont val="Calibri"/>
        <family val="2"/>
        <scheme val="minor"/>
      </rPr>
      <t>-07:59</t>
    </r>
  </si>
  <si>
    <r>
      <t>08:00</t>
    </r>
    <r>
      <rPr>
        <sz val="11"/>
        <color indexed="8"/>
        <rFont val="Calibri"/>
        <family val="2"/>
        <scheme val="minor"/>
      </rPr>
      <t>-08:59</t>
    </r>
  </si>
  <si>
    <r>
      <t>09:00</t>
    </r>
    <r>
      <rPr>
        <sz val="11"/>
        <color indexed="8"/>
        <rFont val="Calibri"/>
        <family val="2"/>
        <scheme val="minor"/>
      </rPr>
      <t>-09:59</t>
    </r>
  </si>
  <si>
    <r>
      <t>10:00</t>
    </r>
    <r>
      <rPr>
        <sz val="11"/>
        <color indexed="8"/>
        <rFont val="Calibri"/>
        <family val="2"/>
        <scheme val="minor"/>
      </rPr>
      <t>-10:59</t>
    </r>
  </si>
  <si>
    <r>
      <t>11:00</t>
    </r>
    <r>
      <rPr>
        <sz val="11"/>
        <color indexed="8"/>
        <rFont val="Calibri"/>
        <family val="2"/>
        <scheme val="minor"/>
      </rPr>
      <t>-11:59</t>
    </r>
  </si>
  <si>
    <r>
      <t>12:00</t>
    </r>
    <r>
      <rPr>
        <sz val="11"/>
        <color indexed="8"/>
        <rFont val="Calibri"/>
        <family val="2"/>
        <scheme val="minor"/>
      </rPr>
      <t>-12:59</t>
    </r>
  </si>
  <si>
    <r>
      <t>13:00</t>
    </r>
    <r>
      <rPr>
        <sz val="11"/>
        <color indexed="8"/>
        <rFont val="Calibri"/>
        <family val="2"/>
        <scheme val="minor"/>
      </rPr>
      <t>-13:59</t>
    </r>
  </si>
  <si>
    <r>
      <t>14:00</t>
    </r>
    <r>
      <rPr>
        <sz val="11"/>
        <color indexed="8"/>
        <rFont val="Calibri"/>
        <family val="2"/>
        <scheme val="minor"/>
      </rPr>
      <t>-14:59</t>
    </r>
  </si>
  <si>
    <r>
      <t>15:00</t>
    </r>
    <r>
      <rPr>
        <sz val="11"/>
        <color indexed="8"/>
        <rFont val="Calibri"/>
        <family val="2"/>
        <scheme val="minor"/>
      </rPr>
      <t>-15:59</t>
    </r>
  </si>
  <si>
    <r>
      <t>16:00</t>
    </r>
    <r>
      <rPr>
        <sz val="11"/>
        <color indexed="8"/>
        <rFont val="Calibri"/>
        <family val="2"/>
        <scheme val="minor"/>
      </rPr>
      <t>-16:59</t>
    </r>
  </si>
  <si>
    <r>
      <t>17:00</t>
    </r>
    <r>
      <rPr>
        <sz val="11"/>
        <color indexed="8"/>
        <rFont val="Calibri"/>
        <family val="2"/>
        <scheme val="minor"/>
      </rPr>
      <t>-17:59</t>
    </r>
  </si>
  <si>
    <r>
      <t>18:00</t>
    </r>
    <r>
      <rPr>
        <sz val="11"/>
        <color indexed="8"/>
        <rFont val="Calibri"/>
        <family val="2"/>
        <scheme val="minor"/>
      </rPr>
      <t>-18:59</t>
    </r>
  </si>
  <si>
    <r>
      <t>19:00</t>
    </r>
    <r>
      <rPr>
        <sz val="11"/>
        <color indexed="8"/>
        <rFont val="Calibri"/>
        <family val="2"/>
        <scheme val="minor"/>
      </rPr>
      <t>-19:59</t>
    </r>
  </si>
  <si>
    <r>
      <t>20:00</t>
    </r>
    <r>
      <rPr>
        <sz val="11"/>
        <color indexed="8"/>
        <rFont val="Calibri"/>
        <family val="2"/>
        <scheme val="minor"/>
      </rPr>
      <t>-20:59</t>
    </r>
  </si>
  <si>
    <r>
      <t>21:00</t>
    </r>
    <r>
      <rPr>
        <sz val="11"/>
        <color indexed="8"/>
        <rFont val="Calibri"/>
        <family val="2"/>
        <scheme val="minor"/>
      </rPr>
      <t>-21:59</t>
    </r>
  </si>
  <si>
    <r>
      <t>22:00</t>
    </r>
    <r>
      <rPr>
        <sz val="11"/>
        <color indexed="8"/>
        <rFont val="Calibri"/>
        <family val="2"/>
        <scheme val="minor"/>
      </rPr>
      <t>-22:59</t>
    </r>
  </si>
  <si>
    <r>
      <t>23:00</t>
    </r>
    <r>
      <rPr>
        <sz val="11"/>
        <color indexed="8"/>
        <rFont val="Calibri"/>
        <family val="2"/>
        <scheme val="minor"/>
      </rPr>
      <t>-23:59</t>
    </r>
  </si>
  <si>
    <t>Sundays</t>
  </si>
  <si>
    <t>Saturday</t>
  </si>
  <si>
    <t>Mon-Thu Ave</t>
  </si>
  <si>
    <t>Friday</t>
  </si>
  <si>
    <t>Sunday</t>
  </si>
  <si>
    <t>Mondays</t>
  </si>
  <si>
    <t>Tuesdays</t>
  </si>
  <si>
    <t>Wednesdays</t>
  </si>
  <si>
    <t>Thursdays</t>
  </si>
  <si>
    <t>Fridays</t>
  </si>
  <si>
    <t>Saturdays</t>
  </si>
  <si>
    <t>Monthly Average Hourly Volume by Day of Week</t>
  </si>
  <si>
    <t>Continuous Count</t>
  </si>
  <si>
    <t>Sep 2018</t>
  </si>
  <si>
    <t>USH 41 WEST OF CTH N LITTLE CHUTE</t>
  </si>
  <si>
    <t>8449</t>
  </si>
  <si>
    <t>440103</t>
  </si>
  <si>
    <t>2</t>
  </si>
  <si>
    <t>NE</t>
  </si>
  <si>
    <t>OUTAGAMIE</t>
  </si>
  <si>
    <t>5</t>
  </si>
  <si>
    <t>U Principal Arterial - Other Freeways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</si>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</sst>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09]d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6"/>
      <color theme="0"/>
      <name val="Calibri"/>
      <family val="2"/>
      <scheme val="minor"/>
    </font>
    <font>
      <i/>
      <sz val="14"/>
      <color indexed="8"/>
      <name val="Calibri"/>
      <family val="2"/>
      <scheme val="minor"/>
    </font>
    <font>
      <b/>
      <i/>
      <sz val="14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BD3E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A8F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8">
    <xf numFmtId="0" fontId="0" fillId="0" borderId="0" xfId="0"/>
    <xf numFmtId="0" fontId="7" fillId="0" borderId="0" xfId="0" applyFont="1" applyFill="1" applyBorder="1" applyAlignment="1">
      <alignment vertical="top"/>
    </xf>
    <xf numFmtId="0" fontId="0" fillId="0" borderId="0" xfId="0" applyFont="1"/>
    <xf numFmtId="0" fontId="8" fillId="2" borderId="22" xfId="0" applyFont="1" applyFill="1" applyBorder="1" applyAlignment="1">
      <alignment horizontal="right" vertical="top"/>
    </xf>
    <xf numFmtId="0" fontId="8" fillId="2" borderId="23" xfId="0" applyFont="1" applyFill="1" applyBorder="1" applyAlignment="1">
      <alignment horizontal="right" vertical="top"/>
    </xf>
    <xf numFmtId="0" fontId="9" fillId="2" borderId="24" xfId="0" applyFont="1" applyFill="1" applyBorder="1" applyAlignment="1">
      <alignment horizontal="right" vertical="top"/>
    </xf>
    <xf numFmtId="0" fontId="8" fillId="0" borderId="22" xfId="0" applyFont="1" applyBorder="1" applyAlignment="1">
      <alignment horizontal="right" vertical="top"/>
    </xf>
    <xf numFmtId="0" fontId="8" fillId="0" borderId="23" xfId="0" applyFont="1" applyBorder="1" applyAlignment="1">
      <alignment horizontal="right" vertical="top"/>
    </xf>
    <xf numFmtId="0" fontId="9" fillId="0" borderId="24" xfId="0" applyFont="1" applyBorder="1" applyAlignment="1">
      <alignment horizontal="right" vertical="top"/>
    </xf>
    <xf numFmtId="0" fontId="8" fillId="3" borderId="22" xfId="0" applyFont="1" applyFill="1" applyBorder="1" applyAlignment="1">
      <alignment horizontal="right" vertical="top"/>
    </xf>
    <xf numFmtId="0" fontId="8" fillId="3" borderId="23" xfId="0" applyFont="1" applyFill="1" applyBorder="1" applyAlignment="1">
      <alignment horizontal="right" vertical="top"/>
    </xf>
    <xf numFmtId="0" fontId="9" fillId="3" borderId="24" xfId="0" applyFont="1" applyFill="1" applyBorder="1" applyAlignment="1">
      <alignment horizontal="right" vertical="top"/>
    </xf>
    <xf numFmtId="0" fontId="8" fillId="4" borderId="22" xfId="0" applyFont="1" applyFill="1" applyBorder="1" applyAlignment="1">
      <alignment horizontal="right" vertical="top"/>
    </xf>
    <xf numFmtId="0" fontId="8" fillId="4" borderId="23" xfId="0" applyFont="1" applyFill="1" applyBorder="1" applyAlignment="1">
      <alignment horizontal="right" vertical="top"/>
    </xf>
    <xf numFmtId="0" fontId="9" fillId="4" borderId="24" xfId="0" applyFont="1" applyFill="1" applyBorder="1" applyAlignment="1">
      <alignment horizontal="right" vertical="top"/>
    </xf>
    <xf numFmtId="0" fontId="8" fillId="5" borderId="22" xfId="0" applyFont="1" applyFill="1" applyBorder="1" applyAlignment="1">
      <alignment horizontal="right" vertical="top"/>
    </xf>
    <xf numFmtId="0" fontId="8" fillId="5" borderId="23" xfId="0" applyFont="1" applyFill="1" applyBorder="1" applyAlignment="1">
      <alignment horizontal="right" vertical="top"/>
    </xf>
    <xf numFmtId="0" fontId="9" fillId="5" borderId="24" xfId="0" applyFont="1" applyFill="1" applyBorder="1" applyAlignment="1">
      <alignment horizontal="right" vertical="top"/>
    </xf>
    <xf numFmtId="0" fontId="8" fillId="6" borderId="26" xfId="0" applyFont="1" applyFill="1" applyBorder="1" applyAlignment="1">
      <alignment horizontal="right" vertical="top"/>
    </xf>
    <xf numFmtId="0" fontId="8" fillId="6" borderId="23" xfId="0" applyFont="1" applyFill="1" applyBorder="1" applyAlignment="1">
      <alignment horizontal="right" vertical="top"/>
    </xf>
    <xf numFmtId="0" fontId="9" fillId="6" borderId="24" xfId="0" applyFont="1" applyFill="1" applyBorder="1" applyAlignment="1">
      <alignment horizontal="right" vertical="top"/>
    </xf>
    <xf numFmtId="0" fontId="8" fillId="7" borderId="27" xfId="0" applyFont="1" applyFill="1" applyBorder="1" applyAlignment="1">
      <alignment horizontal="center" vertical="top"/>
    </xf>
    <xf numFmtId="3" fontId="7" fillId="2" borderId="28" xfId="0" applyNumberFormat="1" applyFont="1" applyFill="1" applyBorder="1" applyAlignment="1">
      <alignment horizontal="right" vertical="top"/>
    </xf>
    <xf numFmtId="3" fontId="7" fillId="2" borderId="29" xfId="0" applyNumberFormat="1" applyFont="1" applyFill="1" applyBorder="1" applyAlignment="1">
      <alignment horizontal="right" vertical="top"/>
    </xf>
    <xf numFmtId="3" fontId="10" fillId="2" borderId="30" xfId="0" applyNumberFormat="1" applyFont="1" applyFill="1" applyBorder="1" applyAlignment="1">
      <alignment horizontal="right" vertical="top"/>
    </xf>
    <xf numFmtId="3" fontId="7" fillId="0" borderId="28" xfId="0" applyNumberFormat="1" applyFont="1" applyBorder="1" applyAlignment="1">
      <alignment horizontal="right" vertical="top"/>
    </xf>
    <xf numFmtId="3" fontId="7" fillId="0" borderId="29" xfId="0" applyNumberFormat="1" applyFont="1" applyBorder="1" applyAlignment="1">
      <alignment horizontal="right" vertical="top"/>
    </xf>
    <xf numFmtId="3" fontId="10" fillId="0" borderId="30" xfId="0" applyNumberFormat="1" applyFont="1" applyBorder="1" applyAlignment="1">
      <alignment horizontal="right" vertical="top"/>
    </xf>
    <xf numFmtId="3" fontId="7" fillId="3" borderId="28" xfId="0" applyNumberFormat="1" applyFont="1" applyFill="1" applyBorder="1" applyAlignment="1">
      <alignment horizontal="right" vertical="top"/>
    </xf>
    <xf numFmtId="3" fontId="7" fillId="3" borderId="29" xfId="0" applyNumberFormat="1" applyFont="1" applyFill="1" applyBorder="1" applyAlignment="1">
      <alignment horizontal="right" vertical="top"/>
    </xf>
    <xf numFmtId="3" fontId="10" fillId="3" borderId="30" xfId="0" applyNumberFormat="1" applyFont="1" applyFill="1" applyBorder="1" applyAlignment="1">
      <alignment horizontal="right" vertical="top"/>
    </xf>
    <xf numFmtId="3" fontId="7" fillId="4" borderId="28" xfId="0" applyNumberFormat="1" applyFont="1" applyFill="1" applyBorder="1" applyAlignment="1">
      <alignment horizontal="right" vertical="top"/>
    </xf>
    <xf numFmtId="3" fontId="7" fillId="4" borderId="29" xfId="0" applyNumberFormat="1" applyFont="1" applyFill="1" applyBorder="1" applyAlignment="1">
      <alignment horizontal="right" vertical="top"/>
    </xf>
    <xf numFmtId="3" fontId="10" fillId="4" borderId="30" xfId="0" applyNumberFormat="1" applyFont="1" applyFill="1" applyBorder="1" applyAlignment="1">
      <alignment horizontal="right" vertical="top"/>
    </xf>
    <xf numFmtId="3" fontId="7" fillId="5" borderId="28" xfId="0" applyNumberFormat="1" applyFont="1" applyFill="1" applyBorder="1" applyAlignment="1">
      <alignment horizontal="right" vertical="top"/>
    </xf>
    <xf numFmtId="3" fontId="7" fillId="5" borderId="29" xfId="0" applyNumberFormat="1" applyFont="1" applyFill="1" applyBorder="1" applyAlignment="1">
      <alignment horizontal="right" vertical="top"/>
    </xf>
    <xf numFmtId="3" fontId="10" fillId="5" borderId="30" xfId="0" applyNumberFormat="1" applyFont="1" applyFill="1" applyBorder="1" applyAlignment="1">
      <alignment horizontal="right" vertical="top"/>
    </xf>
    <xf numFmtId="3" fontId="7" fillId="6" borderId="31" xfId="0" applyNumberFormat="1" applyFont="1" applyFill="1" applyBorder="1" applyAlignment="1">
      <alignment horizontal="right" vertical="top"/>
    </xf>
    <xf numFmtId="3" fontId="7" fillId="6" borderId="29" xfId="0" applyNumberFormat="1" applyFont="1" applyFill="1" applyBorder="1" applyAlignment="1">
      <alignment horizontal="right" vertical="top"/>
    </xf>
    <xf numFmtId="3" fontId="10" fillId="6" borderId="30" xfId="0" applyNumberFormat="1" applyFont="1" applyFill="1" applyBorder="1" applyAlignment="1">
      <alignment horizontal="right" vertical="top"/>
    </xf>
    <xf numFmtId="0" fontId="8" fillId="7" borderId="32" xfId="0" applyFont="1" applyFill="1" applyBorder="1" applyAlignment="1">
      <alignment horizontal="center" vertical="top"/>
    </xf>
    <xf numFmtId="3" fontId="7" fillId="2" borderId="33" xfId="0" applyNumberFormat="1" applyFont="1" applyFill="1" applyBorder="1" applyAlignment="1">
      <alignment horizontal="right" vertical="top"/>
    </xf>
    <xf numFmtId="3" fontId="7" fillId="2" borderId="34" xfId="0" applyNumberFormat="1" applyFont="1" applyFill="1" applyBorder="1" applyAlignment="1">
      <alignment horizontal="right" vertical="top"/>
    </xf>
    <xf numFmtId="3" fontId="10" fillId="2" borderId="35" xfId="0" applyNumberFormat="1" applyFont="1" applyFill="1" applyBorder="1" applyAlignment="1">
      <alignment horizontal="right" vertical="top"/>
    </xf>
    <xf numFmtId="3" fontId="7" fillId="0" borderId="33" xfId="0" applyNumberFormat="1" applyFont="1" applyBorder="1" applyAlignment="1">
      <alignment horizontal="right" vertical="top"/>
    </xf>
    <xf numFmtId="3" fontId="7" fillId="0" borderId="34" xfId="0" applyNumberFormat="1" applyFont="1" applyBorder="1" applyAlignment="1">
      <alignment horizontal="right" vertical="top"/>
    </xf>
    <xf numFmtId="3" fontId="10" fillId="0" borderId="35" xfId="0" applyNumberFormat="1" applyFont="1" applyBorder="1" applyAlignment="1">
      <alignment horizontal="right" vertical="top"/>
    </xf>
    <xf numFmtId="3" fontId="7" fillId="3" borderId="33" xfId="0" applyNumberFormat="1" applyFont="1" applyFill="1" applyBorder="1" applyAlignment="1">
      <alignment horizontal="right" vertical="top"/>
    </xf>
    <xf numFmtId="3" fontId="7" fillId="3" borderId="34" xfId="0" applyNumberFormat="1" applyFont="1" applyFill="1" applyBorder="1" applyAlignment="1">
      <alignment horizontal="right" vertical="top"/>
    </xf>
    <xf numFmtId="3" fontId="10" fillId="3" borderId="35" xfId="0" applyNumberFormat="1" applyFont="1" applyFill="1" applyBorder="1" applyAlignment="1">
      <alignment horizontal="right" vertical="top"/>
    </xf>
    <xf numFmtId="3" fontId="7" fillId="4" borderId="33" xfId="0" applyNumberFormat="1" applyFont="1" applyFill="1" applyBorder="1" applyAlignment="1">
      <alignment horizontal="right" vertical="top"/>
    </xf>
    <xf numFmtId="3" fontId="7" fillId="4" borderId="34" xfId="0" applyNumberFormat="1" applyFont="1" applyFill="1" applyBorder="1" applyAlignment="1">
      <alignment horizontal="right" vertical="top"/>
    </xf>
    <xf numFmtId="3" fontId="10" fillId="4" borderId="35" xfId="0" applyNumberFormat="1" applyFont="1" applyFill="1" applyBorder="1" applyAlignment="1">
      <alignment horizontal="right" vertical="top"/>
    </xf>
    <xf numFmtId="3" fontId="7" fillId="5" borderId="33" xfId="0" applyNumberFormat="1" applyFont="1" applyFill="1" applyBorder="1" applyAlignment="1">
      <alignment horizontal="right" vertical="top"/>
    </xf>
    <xf numFmtId="3" fontId="7" fillId="5" borderId="34" xfId="0" applyNumberFormat="1" applyFont="1" applyFill="1" applyBorder="1" applyAlignment="1">
      <alignment horizontal="right" vertical="top"/>
    </xf>
    <xf numFmtId="3" fontId="10" fillId="5" borderId="35" xfId="0" applyNumberFormat="1" applyFont="1" applyFill="1" applyBorder="1" applyAlignment="1">
      <alignment horizontal="right" vertical="top"/>
    </xf>
    <xf numFmtId="3" fontId="7" fillId="6" borderId="9" xfId="0" applyNumberFormat="1" applyFont="1" applyFill="1" applyBorder="1" applyAlignment="1">
      <alignment horizontal="right" vertical="top"/>
    </xf>
    <xf numFmtId="3" fontId="7" fillId="6" borderId="34" xfId="0" applyNumberFormat="1" applyFont="1" applyFill="1" applyBorder="1" applyAlignment="1">
      <alignment horizontal="right" vertical="top"/>
    </xf>
    <xf numFmtId="3" fontId="10" fillId="6" borderId="35" xfId="0" applyNumberFormat="1" applyFont="1" applyFill="1" applyBorder="1" applyAlignment="1">
      <alignment horizontal="right" vertical="top"/>
    </xf>
    <xf numFmtId="0" fontId="8" fillId="7" borderId="36" xfId="0" applyFont="1" applyFill="1" applyBorder="1" applyAlignment="1">
      <alignment horizontal="center" vertical="top"/>
    </xf>
    <xf numFmtId="3" fontId="7" fillId="2" borderId="37" xfId="0" applyNumberFormat="1" applyFont="1" applyFill="1" applyBorder="1" applyAlignment="1">
      <alignment horizontal="right" vertical="top"/>
    </xf>
    <xf numFmtId="3" fontId="7" fillId="2" borderId="38" xfId="0" applyNumberFormat="1" applyFont="1" applyFill="1" applyBorder="1" applyAlignment="1">
      <alignment horizontal="right" vertical="top"/>
    </xf>
    <xf numFmtId="3" fontId="10" fillId="2" borderId="39" xfId="0" applyNumberFormat="1" applyFont="1" applyFill="1" applyBorder="1" applyAlignment="1">
      <alignment horizontal="right" vertical="top"/>
    </xf>
    <xf numFmtId="3" fontId="7" fillId="0" borderId="37" xfId="0" applyNumberFormat="1" applyFont="1" applyBorder="1" applyAlignment="1">
      <alignment horizontal="right" vertical="top"/>
    </xf>
    <xf numFmtId="3" fontId="7" fillId="0" borderId="38" xfId="0" applyNumberFormat="1" applyFont="1" applyBorder="1" applyAlignment="1">
      <alignment horizontal="right" vertical="top"/>
    </xf>
    <xf numFmtId="3" fontId="10" fillId="0" borderId="39" xfId="0" applyNumberFormat="1" applyFont="1" applyBorder="1" applyAlignment="1">
      <alignment horizontal="right" vertical="top"/>
    </xf>
    <xf numFmtId="3" fontId="7" fillId="3" borderId="37" xfId="0" applyNumberFormat="1" applyFont="1" applyFill="1" applyBorder="1" applyAlignment="1">
      <alignment horizontal="right" vertical="top"/>
    </xf>
    <xf numFmtId="3" fontId="7" fillId="3" borderId="38" xfId="0" applyNumberFormat="1" applyFont="1" applyFill="1" applyBorder="1" applyAlignment="1">
      <alignment horizontal="right" vertical="top"/>
    </xf>
    <xf numFmtId="3" fontId="10" fillId="3" borderId="39" xfId="0" applyNumberFormat="1" applyFont="1" applyFill="1" applyBorder="1" applyAlignment="1">
      <alignment horizontal="right" vertical="top"/>
    </xf>
    <xf numFmtId="3" fontId="7" fillId="4" borderId="37" xfId="0" applyNumberFormat="1" applyFont="1" applyFill="1" applyBorder="1" applyAlignment="1">
      <alignment horizontal="right" vertical="top"/>
    </xf>
    <xf numFmtId="3" fontId="7" fillId="4" borderId="38" xfId="0" applyNumberFormat="1" applyFont="1" applyFill="1" applyBorder="1" applyAlignment="1">
      <alignment horizontal="right" vertical="top"/>
    </xf>
    <xf numFmtId="3" fontId="10" fillId="4" borderId="39" xfId="0" applyNumberFormat="1" applyFont="1" applyFill="1" applyBorder="1" applyAlignment="1">
      <alignment horizontal="right" vertical="top"/>
    </xf>
    <xf numFmtId="3" fontId="7" fillId="5" borderId="37" xfId="0" applyNumberFormat="1" applyFont="1" applyFill="1" applyBorder="1" applyAlignment="1">
      <alignment horizontal="right" vertical="top"/>
    </xf>
    <xf numFmtId="3" fontId="7" fillId="5" borderId="38" xfId="0" applyNumberFormat="1" applyFont="1" applyFill="1" applyBorder="1" applyAlignment="1">
      <alignment horizontal="right" vertical="top"/>
    </xf>
    <xf numFmtId="3" fontId="10" fillId="5" borderId="39" xfId="0" applyNumberFormat="1" applyFont="1" applyFill="1" applyBorder="1" applyAlignment="1">
      <alignment horizontal="right" vertical="top"/>
    </xf>
    <xf numFmtId="0" fontId="8" fillId="8" borderId="27" xfId="0" applyFont="1" applyFill="1" applyBorder="1" applyAlignment="1">
      <alignment horizontal="center" vertical="top"/>
    </xf>
    <xf numFmtId="0" fontId="8" fillId="8" borderId="32" xfId="0" applyFont="1" applyFill="1" applyBorder="1" applyAlignment="1">
      <alignment horizontal="center" vertical="top"/>
    </xf>
    <xf numFmtId="0" fontId="8" fillId="8" borderId="36" xfId="0" applyFont="1" applyFill="1" applyBorder="1" applyAlignment="1">
      <alignment horizontal="center" vertical="top"/>
    </xf>
    <xf numFmtId="0" fontId="8" fillId="9" borderId="27" xfId="0" applyFont="1" applyFill="1" applyBorder="1" applyAlignment="1">
      <alignment horizontal="center" vertical="top"/>
    </xf>
    <xf numFmtId="0" fontId="8" fillId="9" borderId="32" xfId="0" applyFont="1" applyFill="1" applyBorder="1" applyAlignment="1">
      <alignment horizontal="center" vertical="top"/>
    </xf>
    <xf numFmtId="0" fontId="8" fillId="9" borderId="36" xfId="0" applyFont="1" applyFill="1" applyBorder="1" applyAlignment="1">
      <alignment horizontal="center" vertical="top"/>
    </xf>
    <xf numFmtId="3" fontId="7" fillId="6" borderId="14" xfId="0" applyNumberFormat="1" applyFont="1" applyFill="1" applyBorder="1" applyAlignment="1">
      <alignment horizontal="right" vertical="top"/>
    </xf>
    <xf numFmtId="3" fontId="7" fillId="6" borderId="38" xfId="0" applyNumberFormat="1" applyFont="1" applyFill="1" applyBorder="1" applyAlignment="1">
      <alignment horizontal="right" vertical="top"/>
    </xf>
    <xf numFmtId="3" fontId="10" fillId="6" borderId="39" xfId="0" applyNumberFormat="1" applyFont="1" applyFill="1" applyBorder="1" applyAlignment="1">
      <alignment horizontal="right" vertical="top"/>
    </xf>
    <xf numFmtId="3" fontId="8" fillId="2" borderId="22" xfId="0" applyNumberFormat="1" applyFont="1" applyFill="1" applyBorder="1" applyAlignment="1">
      <alignment horizontal="right" vertical="top"/>
    </xf>
    <xf numFmtId="3" fontId="8" fillId="2" borderId="23" xfId="0" applyNumberFormat="1" applyFont="1" applyFill="1" applyBorder="1" applyAlignment="1">
      <alignment horizontal="right" vertical="top"/>
    </xf>
    <xf numFmtId="3" fontId="9" fillId="2" borderId="24" xfId="0" applyNumberFormat="1" applyFont="1" applyFill="1" applyBorder="1" applyAlignment="1">
      <alignment horizontal="right" vertical="top"/>
    </xf>
    <xf numFmtId="3" fontId="8" fillId="0" borderId="22" xfId="0" applyNumberFormat="1" applyFont="1" applyBorder="1" applyAlignment="1">
      <alignment horizontal="right" vertical="top"/>
    </xf>
    <xf numFmtId="3" fontId="8" fillId="0" borderId="23" xfId="0" applyNumberFormat="1" applyFont="1" applyBorder="1" applyAlignment="1">
      <alignment horizontal="right" vertical="top"/>
    </xf>
    <xf numFmtId="3" fontId="9" fillId="0" borderId="24" xfId="0" applyNumberFormat="1" applyFont="1" applyBorder="1" applyAlignment="1">
      <alignment horizontal="right" vertical="top"/>
    </xf>
    <xf numFmtId="3" fontId="8" fillId="3" borderId="22" xfId="0" applyNumberFormat="1" applyFont="1" applyFill="1" applyBorder="1" applyAlignment="1">
      <alignment horizontal="right" vertical="top"/>
    </xf>
    <xf numFmtId="3" fontId="8" fillId="3" borderId="23" xfId="0" applyNumberFormat="1" applyFont="1" applyFill="1" applyBorder="1" applyAlignment="1">
      <alignment horizontal="right" vertical="top"/>
    </xf>
    <xf numFmtId="3" fontId="9" fillId="3" borderId="24" xfId="0" applyNumberFormat="1" applyFont="1" applyFill="1" applyBorder="1" applyAlignment="1">
      <alignment horizontal="right" vertical="top"/>
    </xf>
    <xf numFmtId="3" fontId="8" fillId="4" borderId="22" xfId="0" applyNumberFormat="1" applyFont="1" applyFill="1" applyBorder="1" applyAlignment="1">
      <alignment horizontal="right" vertical="top"/>
    </xf>
    <xf numFmtId="3" fontId="8" fillId="4" borderId="23" xfId="0" applyNumberFormat="1" applyFont="1" applyFill="1" applyBorder="1" applyAlignment="1">
      <alignment horizontal="right" vertical="top"/>
    </xf>
    <xf numFmtId="3" fontId="9" fillId="4" borderId="24" xfId="0" applyNumberFormat="1" applyFont="1" applyFill="1" applyBorder="1" applyAlignment="1">
      <alignment horizontal="right" vertical="top"/>
    </xf>
    <xf numFmtId="3" fontId="8" fillId="5" borderId="22" xfId="0" applyNumberFormat="1" applyFont="1" applyFill="1" applyBorder="1" applyAlignment="1">
      <alignment horizontal="right" vertical="top"/>
    </xf>
    <xf numFmtId="3" fontId="8" fillId="5" borderId="23" xfId="0" applyNumberFormat="1" applyFont="1" applyFill="1" applyBorder="1" applyAlignment="1">
      <alignment horizontal="right" vertical="top"/>
    </xf>
    <xf numFmtId="3" fontId="9" fillId="5" borderId="24" xfId="0" applyNumberFormat="1" applyFont="1" applyFill="1" applyBorder="1" applyAlignment="1">
      <alignment horizontal="right" vertical="top"/>
    </xf>
    <xf numFmtId="3" fontId="8" fillId="6" borderId="26" xfId="0" applyNumberFormat="1" applyFont="1" applyFill="1" applyBorder="1" applyAlignment="1">
      <alignment horizontal="right" vertical="top"/>
    </xf>
    <xf numFmtId="3" fontId="8" fillId="6" borderId="41" xfId="0" applyNumberFormat="1" applyFont="1" applyFill="1" applyBorder="1" applyAlignment="1">
      <alignment horizontal="right" vertical="top"/>
    </xf>
    <xf numFmtId="3" fontId="8" fillId="6" borderId="42" xfId="0" applyNumberFormat="1" applyFont="1" applyFill="1" applyBorder="1" applyAlignment="1">
      <alignment horizontal="right" vertical="top"/>
    </xf>
    <xf numFmtId="0" fontId="7" fillId="0" borderId="43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7" fillId="0" borderId="44" xfId="0" applyFont="1" applyBorder="1" applyAlignment="1">
      <alignment vertical="top"/>
    </xf>
    <xf numFmtId="3" fontId="8" fillId="2" borderId="46" xfId="0" applyNumberFormat="1" applyFont="1" applyFill="1" applyBorder="1" applyAlignment="1">
      <alignment horizontal="right" vertical="top"/>
    </xf>
    <xf numFmtId="3" fontId="8" fillId="2" borderId="47" xfId="0" applyNumberFormat="1" applyFont="1" applyFill="1" applyBorder="1" applyAlignment="1">
      <alignment horizontal="right" vertical="top"/>
    </xf>
    <xf numFmtId="3" fontId="9" fillId="2" borderId="48" xfId="0" applyNumberFormat="1" applyFont="1" applyFill="1" applyBorder="1" applyAlignment="1">
      <alignment horizontal="right" vertical="top"/>
    </xf>
    <xf numFmtId="3" fontId="8" fillId="0" borderId="46" xfId="0" applyNumberFormat="1" applyFont="1" applyBorder="1" applyAlignment="1">
      <alignment horizontal="right" vertical="top"/>
    </xf>
    <xf numFmtId="3" fontId="8" fillId="0" borderId="47" xfId="0" applyNumberFormat="1" applyFont="1" applyBorder="1" applyAlignment="1">
      <alignment horizontal="right" vertical="top"/>
    </xf>
    <xf numFmtId="3" fontId="9" fillId="0" borderId="48" xfId="0" applyNumberFormat="1" applyFont="1" applyBorder="1" applyAlignment="1">
      <alignment horizontal="right" vertical="top"/>
    </xf>
    <xf numFmtId="3" fontId="8" fillId="3" borderId="46" xfId="0" applyNumberFormat="1" applyFont="1" applyFill="1" applyBorder="1" applyAlignment="1">
      <alignment horizontal="right" vertical="top"/>
    </xf>
    <xf numFmtId="3" fontId="8" fillId="3" borderId="47" xfId="0" applyNumberFormat="1" applyFont="1" applyFill="1" applyBorder="1" applyAlignment="1">
      <alignment horizontal="right" vertical="top"/>
    </xf>
    <xf numFmtId="3" fontId="9" fillId="3" borderId="48" xfId="0" applyNumberFormat="1" applyFont="1" applyFill="1" applyBorder="1" applyAlignment="1">
      <alignment horizontal="right" vertical="top"/>
    </xf>
    <xf numFmtId="3" fontId="8" fillId="4" borderId="46" xfId="0" applyNumberFormat="1" applyFont="1" applyFill="1" applyBorder="1" applyAlignment="1">
      <alignment horizontal="right" vertical="top"/>
    </xf>
    <xf numFmtId="3" fontId="8" fillId="4" borderId="47" xfId="0" applyNumberFormat="1" applyFont="1" applyFill="1" applyBorder="1" applyAlignment="1">
      <alignment horizontal="right" vertical="top"/>
    </xf>
    <xf numFmtId="3" fontId="9" fillId="4" borderId="48" xfId="0" applyNumberFormat="1" applyFont="1" applyFill="1" applyBorder="1" applyAlignment="1">
      <alignment horizontal="right" vertical="top"/>
    </xf>
    <xf numFmtId="3" fontId="8" fillId="5" borderId="46" xfId="0" applyNumberFormat="1" applyFont="1" applyFill="1" applyBorder="1" applyAlignment="1">
      <alignment horizontal="right" vertical="top"/>
    </xf>
    <xf numFmtId="3" fontId="8" fillId="5" borderId="47" xfId="0" applyNumberFormat="1" applyFont="1" applyFill="1" applyBorder="1" applyAlignment="1">
      <alignment horizontal="right" vertical="top"/>
    </xf>
    <xf numFmtId="3" fontId="9" fillId="5" borderId="48" xfId="0" applyNumberFormat="1" applyFont="1" applyFill="1" applyBorder="1" applyAlignment="1">
      <alignment horizontal="right" vertical="top"/>
    </xf>
    <xf numFmtId="3" fontId="8" fillId="6" borderId="49" xfId="0" applyNumberFormat="1" applyFont="1" applyFill="1" applyBorder="1" applyAlignment="1">
      <alignment horizontal="right" vertical="top"/>
    </xf>
    <xf numFmtId="3" fontId="8" fillId="6" borderId="47" xfId="0" applyNumberFormat="1" applyFont="1" applyFill="1" applyBorder="1" applyAlignment="1">
      <alignment horizontal="right" vertical="top"/>
    </xf>
    <xf numFmtId="3" fontId="9" fillId="6" borderId="48" xfId="0" applyNumberFormat="1" applyFont="1" applyFill="1" applyBorder="1" applyAlignment="1">
      <alignment horizontal="right" vertical="top"/>
    </xf>
    <xf numFmtId="3" fontId="8" fillId="2" borderId="51" xfId="0" applyNumberFormat="1" applyFont="1" applyFill="1" applyBorder="1" applyAlignment="1">
      <alignment horizontal="right" vertical="top"/>
    </xf>
    <xf numFmtId="3" fontId="8" fillId="2" borderId="52" xfId="0" applyNumberFormat="1" applyFont="1" applyFill="1" applyBorder="1" applyAlignment="1">
      <alignment horizontal="right" vertical="top"/>
    </xf>
    <xf numFmtId="3" fontId="9" fillId="2" borderId="53" xfId="0" applyNumberFormat="1" applyFont="1" applyFill="1" applyBorder="1" applyAlignment="1">
      <alignment horizontal="right" vertical="top"/>
    </xf>
    <xf numFmtId="3" fontId="8" fillId="0" borderId="51" xfId="0" applyNumberFormat="1" applyFont="1" applyBorder="1" applyAlignment="1">
      <alignment horizontal="right" vertical="top"/>
    </xf>
    <xf numFmtId="3" fontId="8" fillId="0" borderId="52" xfId="0" applyNumberFormat="1" applyFont="1" applyBorder="1" applyAlignment="1">
      <alignment horizontal="right" vertical="top"/>
    </xf>
    <xf numFmtId="3" fontId="9" fillId="0" borderId="53" xfId="0" applyNumberFormat="1" applyFont="1" applyBorder="1" applyAlignment="1">
      <alignment horizontal="right" vertical="top"/>
    </xf>
    <xf numFmtId="3" fontId="8" fillId="3" borderId="51" xfId="0" applyNumberFormat="1" applyFont="1" applyFill="1" applyBorder="1" applyAlignment="1">
      <alignment horizontal="right" vertical="top"/>
    </xf>
    <xf numFmtId="3" fontId="8" fillId="3" borderId="52" xfId="0" applyNumberFormat="1" applyFont="1" applyFill="1" applyBorder="1" applyAlignment="1">
      <alignment horizontal="right" vertical="top"/>
    </xf>
    <xf numFmtId="3" fontId="9" fillId="3" borderId="53" xfId="0" applyNumberFormat="1" applyFont="1" applyFill="1" applyBorder="1" applyAlignment="1">
      <alignment horizontal="right" vertical="top"/>
    </xf>
    <xf numFmtId="3" fontId="8" fillId="4" borderId="51" xfId="0" applyNumberFormat="1" applyFont="1" applyFill="1" applyBorder="1" applyAlignment="1">
      <alignment horizontal="right" vertical="top"/>
    </xf>
    <xf numFmtId="3" fontId="8" fillId="4" borderId="52" xfId="0" applyNumberFormat="1" applyFont="1" applyFill="1" applyBorder="1" applyAlignment="1">
      <alignment horizontal="right" vertical="top"/>
    </xf>
    <xf numFmtId="3" fontId="9" fillId="4" borderId="53" xfId="0" applyNumberFormat="1" applyFont="1" applyFill="1" applyBorder="1" applyAlignment="1">
      <alignment horizontal="right" vertical="top"/>
    </xf>
    <xf numFmtId="3" fontId="8" fillId="5" borderId="51" xfId="0" applyNumberFormat="1" applyFont="1" applyFill="1" applyBorder="1" applyAlignment="1">
      <alignment horizontal="right" vertical="top"/>
    </xf>
    <xf numFmtId="3" fontId="8" fillId="5" borderId="52" xfId="0" applyNumberFormat="1" applyFont="1" applyFill="1" applyBorder="1" applyAlignment="1">
      <alignment horizontal="right" vertical="top"/>
    </xf>
    <xf numFmtId="3" fontId="9" fillId="5" borderId="53" xfId="0" applyNumberFormat="1" applyFont="1" applyFill="1" applyBorder="1" applyAlignment="1">
      <alignment horizontal="right" vertical="top"/>
    </xf>
    <xf numFmtId="3" fontId="8" fillId="6" borderId="4" xfId="0" applyNumberFormat="1" applyFont="1" applyFill="1" applyBorder="1" applyAlignment="1">
      <alignment horizontal="right" vertical="top"/>
    </xf>
    <xf numFmtId="3" fontId="8" fillId="6" borderId="52" xfId="0" applyNumberFormat="1" applyFont="1" applyFill="1" applyBorder="1" applyAlignment="1">
      <alignment horizontal="right" vertical="top"/>
    </xf>
    <xf numFmtId="3" fontId="9" fillId="6" borderId="53" xfId="0" applyNumberFormat="1" applyFont="1" applyFill="1" applyBorder="1" applyAlignment="1">
      <alignment horizontal="right" vertical="top"/>
    </xf>
    <xf numFmtId="164" fontId="7" fillId="2" borderId="55" xfId="1" applyNumberFormat="1" applyFont="1" applyFill="1" applyBorder="1" applyAlignment="1">
      <alignment horizontal="right" vertical="top"/>
    </xf>
    <xf numFmtId="164" fontId="7" fillId="2" borderId="56" xfId="1" applyNumberFormat="1" applyFont="1" applyFill="1" applyBorder="1" applyAlignment="1">
      <alignment horizontal="right" vertical="top"/>
    </xf>
    <xf numFmtId="164" fontId="10" fillId="2" borderId="57" xfId="1" applyNumberFormat="1" applyFont="1" applyFill="1" applyBorder="1" applyAlignment="1">
      <alignment horizontal="right" vertical="top"/>
    </xf>
    <xf numFmtId="164" fontId="7" fillId="0" borderId="58" xfId="1" applyNumberFormat="1" applyFont="1" applyBorder="1" applyAlignment="1">
      <alignment horizontal="right" vertical="top"/>
    </xf>
    <xf numFmtId="164" fontId="7" fillId="0" borderId="56" xfId="1" applyNumberFormat="1" applyFont="1" applyBorder="1" applyAlignment="1">
      <alignment horizontal="right" vertical="top"/>
    </xf>
    <xf numFmtId="164" fontId="10" fillId="0" borderId="57" xfId="1" applyNumberFormat="1" applyFont="1" applyBorder="1" applyAlignment="1">
      <alignment horizontal="right" vertical="top"/>
    </xf>
    <xf numFmtId="164" fontId="7" fillId="3" borderId="58" xfId="1" applyNumberFormat="1" applyFont="1" applyFill="1" applyBorder="1" applyAlignment="1">
      <alignment horizontal="right" vertical="top"/>
    </xf>
    <xf numFmtId="164" fontId="7" fillId="3" borderId="56" xfId="1" applyNumberFormat="1" applyFont="1" applyFill="1" applyBorder="1" applyAlignment="1">
      <alignment horizontal="right" vertical="top"/>
    </xf>
    <xf numFmtId="164" fontId="10" fillId="3" borderId="57" xfId="1" applyNumberFormat="1" applyFont="1" applyFill="1" applyBorder="1" applyAlignment="1">
      <alignment horizontal="right" vertical="top"/>
    </xf>
    <xf numFmtId="164" fontId="7" fillId="4" borderId="58" xfId="1" applyNumberFormat="1" applyFont="1" applyFill="1" applyBorder="1" applyAlignment="1">
      <alignment horizontal="right" vertical="top"/>
    </xf>
    <xf numFmtId="164" fontId="7" fillId="4" borderId="56" xfId="1" applyNumberFormat="1" applyFont="1" applyFill="1" applyBorder="1" applyAlignment="1">
      <alignment horizontal="right" vertical="top"/>
    </xf>
    <xf numFmtId="164" fontId="10" fillId="4" borderId="57" xfId="1" applyNumberFormat="1" applyFont="1" applyFill="1" applyBorder="1" applyAlignment="1">
      <alignment horizontal="right" vertical="top"/>
    </xf>
    <xf numFmtId="164" fontId="7" fillId="5" borderId="58" xfId="1" applyNumberFormat="1" applyFont="1" applyFill="1" applyBorder="1" applyAlignment="1">
      <alignment horizontal="right" vertical="top"/>
    </xf>
    <xf numFmtId="164" fontId="7" fillId="5" borderId="56" xfId="1" applyNumberFormat="1" applyFont="1" applyFill="1" applyBorder="1" applyAlignment="1">
      <alignment horizontal="right" vertical="top"/>
    </xf>
    <xf numFmtId="164" fontId="10" fillId="5" borderId="57" xfId="1" applyNumberFormat="1" applyFont="1" applyFill="1" applyBorder="1" applyAlignment="1">
      <alignment horizontal="right" vertical="top"/>
    </xf>
    <xf numFmtId="164" fontId="7" fillId="6" borderId="59" xfId="1" applyNumberFormat="1" applyFont="1" applyFill="1" applyBorder="1" applyAlignment="1">
      <alignment horizontal="right" vertical="top"/>
    </xf>
    <xf numFmtId="164" fontId="7" fillId="6" borderId="56" xfId="1" applyNumberFormat="1" applyFont="1" applyFill="1" applyBorder="1" applyAlignment="1">
      <alignment horizontal="right" vertical="top"/>
    </xf>
    <xf numFmtId="164" fontId="10" fillId="6" borderId="57" xfId="1" applyNumberFormat="1" applyFont="1" applyFill="1" applyBorder="1" applyAlignment="1">
      <alignment horizontal="right" vertical="top"/>
    </xf>
    <xf numFmtId="3" fontId="8" fillId="6" borderId="23" xfId="0" applyNumberFormat="1" applyFont="1" applyFill="1" applyBorder="1" applyAlignment="1">
      <alignment horizontal="right" vertical="top"/>
    </xf>
    <xf numFmtId="3" fontId="9" fillId="6" borderId="24" xfId="0" applyNumberFormat="1" applyFont="1" applyFill="1" applyBorder="1" applyAlignment="1">
      <alignment horizontal="right" vertical="top"/>
    </xf>
    <xf numFmtId="0" fontId="2" fillId="10" borderId="0" xfId="0" applyFont="1" applyFill="1" applyBorder="1" applyAlignment="1">
      <alignment horizontal="left" vertical="top"/>
    </xf>
    <xf numFmtId="0" fontId="2" fillId="10" borderId="0" xfId="0" applyFont="1" applyFill="1" applyBorder="1" applyAlignment="1">
      <alignment vertical="top"/>
    </xf>
    <xf numFmtId="0" fontId="3" fillId="10" borderId="0" xfId="0" applyFont="1" applyFill="1" applyBorder="1" applyAlignment="1">
      <alignment vertical="top"/>
    </xf>
    <xf numFmtId="0" fontId="2" fillId="10" borderId="0" xfId="0" applyFont="1" applyFill="1" applyBorder="1" applyAlignment="1">
      <alignment horizontal="center" vertical="top"/>
    </xf>
    <xf numFmtId="0" fontId="4" fillId="10" borderId="0" xfId="0" applyFont="1" applyFill="1" applyBorder="1" applyAlignment="1">
      <alignment horizontal="left" vertical="top"/>
    </xf>
    <xf numFmtId="0" fontId="5" fillId="10" borderId="0" xfId="0" applyFont="1" applyFill="1" applyBorder="1" applyAlignment="1">
      <alignment vertical="top"/>
    </xf>
    <xf numFmtId="0" fontId="4" fillId="10" borderId="0" xfId="0" applyFont="1" applyFill="1" applyBorder="1" applyAlignment="1">
      <alignment vertical="top"/>
    </xf>
    <xf numFmtId="0" fontId="4" fillId="10" borderId="0" xfId="0" applyFont="1" applyFill="1" applyBorder="1" applyAlignment="1">
      <alignment horizontal="center" vertical="top"/>
    </xf>
    <xf numFmtId="0" fontId="0" fillId="10" borderId="0" xfId="0" applyFill="1"/>
    <xf numFmtId="0" fontId="7" fillId="10" borderId="0" xfId="0" applyFont="1" applyFill="1" applyBorder="1" applyAlignment="1">
      <alignment horizontal="center" vertical="top"/>
    </xf>
    <xf numFmtId="0" fontId="7" fillId="10" borderId="0" xfId="0" applyFont="1" applyFill="1" applyBorder="1" applyAlignment="1">
      <alignment vertical="top"/>
    </xf>
    <xf numFmtId="0" fontId="0" fillId="10" borderId="0" xfId="0" applyFont="1" applyFill="1"/>
    <xf numFmtId="0" fontId="8" fillId="10" borderId="1" xfId="0" applyFont="1" applyFill="1" applyBorder="1" applyAlignment="1">
      <alignment horizontal="right" vertical="top"/>
    </xf>
    <xf numFmtId="0" fontId="8" fillId="10" borderId="2" xfId="0" applyFont="1" applyFill="1" applyBorder="1" applyAlignment="1">
      <alignment vertical="top"/>
    </xf>
    <xf numFmtId="0" fontId="7" fillId="10" borderId="2" xfId="0" applyFont="1" applyFill="1" applyBorder="1" applyAlignment="1">
      <alignment vertical="top"/>
    </xf>
    <xf numFmtId="0" fontId="7" fillId="10" borderId="4" xfId="0" applyFont="1" applyFill="1" applyBorder="1" applyAlignment="1">
      <alignment horizontal="right" vertical="top"/>
    </xf>
    <xf numFmtId="0" fontId="7" fillId="10" borderId="5" xfId="0" applyFont="1" applyFill="1" applyBorder="1" applyAlignment="1">
      <alignment horizontal="left" vertical="top"/>
    </xf>
    <xf numFmtId="0" fontId="7" fillId="10" borderId="0" xfId="0" applyFont="1" applyFill="1" applyAlignment="1">
      <alignment horizontal="left" vertical="top" wrapText="1"/>
    </xf>
    <xf numFmtId="0" fontId="7" fillId="10" borderId="6" xfId="0" applyFont="1" applyFill="1" applyBorder="1" applyAlignment="1">
      <alignment horizontal="right" vertical="top"/>
    </xf>
    <xf numFmtId="0" fontId="7" fillId="10" borderId="7" xfId="0" applyFont="1" applyFill="1" applyBorder="1" applyAlignment="1">
      <alignment vertical="top"/>
    </xf>
    <xf numFmtId="0" fontId="7" fillId="10" borderId="10" xfId="0" applyFont="1" applyFill="1" applyBorder="1" applyAlignment="1">
      <alignment horizontal="left" vertical="top" wrapText="1"/>
    </xf>
    <xf numFmtId="0" fontId="7" fillId="10" borderId="7" xfId="0" applyFont="1" applyFill="1" applyBorder="1" applyAlignment="1">
      <alignment horizontal="left" vertical="top"/>
    </xf>
    <xf numFmtId="0" fontId="7" fillId="10" borderId="34" xfId="0" applyFont="1" applyFill="1" applyBorder="1" applyAlignment="1">
      <alignment vertical="top"/>
    </xf>
    <xf numFmtId="0" fontId="7" fillId="10" borderId="11" xfId="0" applyFont="1" applyFill="1" applyBorder="1" applyAlignment="1">
      <alignment horizontal="right" vertical="top"/>
    </xf>
    <xf numFmtId="0" fontId="7" fillId="10" borderId="12" xfId="0" applyFont="1" applyFill="1" applyBorder="1" applyAlignment="1">
      <alignment vertical="top"/>
    </xf>
    <xf numFmtId="0" fontId="7" fillId="10" borderId="15" xfId="0" applyFont="1" applyFill="1" applyBorder="1" applyAlignment="1">
      <alignment horizontal="left" vertical="top" wrapText="1"/>
    </xf>
    <xf numFmtId="0" fontId="8" fillId="11" borderId="40" xfId="0" applyFont="1" applyFill="1" applyBorder="1" applyAlignment="1">
      <alignment horizontal="center" vertical="top"/>
    </xf>
    <xf numFmtId="0" fontId="8" fillId="0" borderId="25" xfId="0" applyFont="1" applyFill="1" applyBorder="1" applyAlignment="1">
      <alignment horizontal="center" vertical="top"/>
    </xf>
    <xf numFmtId="0" fontId="9" fillId="0" borderId="25" xfId="0" applyFont="1" applyFill="1" applyBorder="1" applyAlignment="1">
      <alignment horizontal="right" vertical="top"/>
    </xf>
    <xf numFmtId="3" fontId="10" fillId="0" borderId="25" xfId="0" applyNumberFormat="1" applyFont="1" applyFill="1" applyBorder="1" applyAlignment="1">
      <alignment horizontal="right" vertical="top"/>
    </xf>
    <xf numFmtId="3" fontId="9" fillId="0" borderId="25" xfId="0" applyNumberFormat="1" applyFont="1" applyFill="1" applyBorder="1" applyAlignment="1">
      <alignment horizontal="right" vertical="top"/>
    </xf>
    <xf numFmtId="164" fontId="10" fillId="0" borderId="25" xfId="1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horizontal="center" vertical="top"/>
    </xf>
    <xf numFmtId="0" fontId="8" fillId="7" borderId="45" xfId="0" applyFont="1" applyFill="1" applyBorder="1" applyAlignment="1">
      <alignment horizontal="center" vertical="top"/>
    </xf>
    <xf numFmtId="0" fontId="7" fillId="7" borderId="36" xfId="0" applyFont="1" applyFill="1" applyBorder="1" applyAlignment="1">
      <alignment horizontal="center" vertical="top"/>
    </xf>
    <xf numFmtId="0" fontId="8" fillId="8" borderId="50" xfId="0" applyFont="1" applyFill="1" applyBorder="1" applyAlignment="1">
      <alignment horizontal="center" vertical="top"/>
    </xf>
    <xf numFmtId="0" fontId="7" fillId="8" borderId="36" xfId="0" applyFont="1" applyFill="1" applyBorder="1" applyAlignment="1">
      <alignment horizontal="center" vertical="top"/>
    </xf>
    <xf numFmtId="0" fontId="8" fillId="9" borderId="50" xfId="0" applyFont="1" applyFill="1" applyBorder="1" applyAlignment="1">
      <alignment horizontal="center" vertical="top"/>
    </xf>
    <xf numFmtId="0" fontId="7" fillId="9" borderId="36" xfId="0" applyFont="1" applyFill="1" applyBorder="1" applyAlignment="1">
      <alignment horizontal="center" vertical="top"/>
    </xf>
    <xf numFmtId="0" fontId="8" fillId="11" borderId="50" xfId="0" applyFont="1" applyFill="1" applyBorder="1" applyAlignment="1">
      <alignment horizontal="center" vertical="top"/>
    </xf>
    <xf numFmtId="0" fontId="7" fillId="11" borderId="32" xfId="0" applyFont="1" applyFill="1" applyBorder="1" applyAlignment="1">
      <alignment horizontal="center" vertical="top"/>
    </xf>
    <xf numFmtId="0" fontId="7" fillId="11" borderId="54" xfId="0" applyFont="1" applyFill="1" applyBorder="1" applyAlignment="1">
      <alignment horizontal="center" vertical="top"/>
    </xf>
    <xf numFmtId="3" fontId="12" fillId="0" borderId="25" xfId="0" applyNumberFormat="1" applyFont="1" applyFill="1" applyBorder="1" applyAlignment="1">
      <alignment horizontal="right" vertical="center"/>
    </xf>
    <xf numFmtId="0" fontId="12" fillId="10" borderId="0" xfId="0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vertical="center"/>
    </xf>
    <xf numFmtId="0" fontId="12" fillId="10" borderId="0" xfId="0" applyFont="1" applyFill="1" applyAlignment="1">
      <alignment vertical="center"/>
    </xf>
    <xf numFmtId="0" fontId="0" fillId="0" borderId="0" xfId="0" applyBorder="1"/>
    <xf numFmtId="0" fontId="7" fillId="2" borderId="60" xfId="0" applyFont="1" applyFill="1" applyBorder="1" applyAlignment="1">
      <alignment horizontal="right" vertical="top"/>
    </xf>
    <xf numFmtId="0" fontId="8" fillId="10" borderId="3" xfId="0" applyFont="1" applyFill="1" applyBorder="1" applyAlignment="1">
      <alignment vertical="top"/>
    </xf>
    <xf numFmtId="0" fontId="7" fillId="10" borderId="8" xfId="0" applyFont="1" applyFill="1" applyBorder="1" applyAlignment="1">
      <alignment vertical="top"/>
    </xf>
    <xf numFmtId="0" fontId="7" fillId="10" borderId="13" xfId="0" applyFont="1" applyFill="1" applyBorder="1" applyAlignment="1">
      <alignment vertical="top"/>
    </xf>
    <xf numFmtId="0" fontId="8" fillId="12" borderId="22" xfId="0" applyFont="1" applyFill="1" applyBorder="1" applyAlignment="1">
      <alignment horizontal="right" vertical="top"/>
    </xf>
    <xf numFmtId="0" fontId="8" fillId="12" borderId="23" xfId="0" applyFont="1" applyFill="1" applyBorder="1" applyAlignment="1">
      <alignment horizontal="right" vertical="top"/>
    </xf>
    <xf numFmtId="0" fontId="9" fillId="12" borderId="24" xfId="0" applyFont="1" applyFill="1" applyBorder="1" applyAlignment="1">
      <alignment horizontal="right" vertical="top"/>
    </xf>
    <xf numFmtId="3" fontId="7" fillId="12" borderId="28" xfId="0" applyNumberFormat="1" applyFont="1" applyFill="1" applyBorder="1" applyAlignment="1">
      <alignment horizontal="right" vertical="top"/>
    </xf>
    <xf numFmtId="3" fontId="7" fillId="12" borderId="29" xfId="0" applyNumberFormat="1" applyFont="1" applyFill="1" applyBorder="1" applyAlignment="1">
      <alignment horizontal="right" vertical="top"/>
    </xf>
    <xf numFmtId="3" fontId="10" fillId="12" borderId="30" xfId="0" applyNumberFormat="1" applyFont="1" applyFill="1" applyBorder="1" applyAlignment="1">
      <alignment horizontal="right" vertical="top"/>
    </xf>
    <xf numFmtId="3" fontId="7" fillId="12" borderId="33" xfId="0" applyNumberFormat="1" applyFont="1" applyFill="1" applyBorder="1" applyAlignment="1">
      <alignment horizontal="right" vertical="top"/>
    </xf>
    <xf numFmtId="3" fontId="7" fillId="12" borderId="34" xfId="0" applyNumberFormat="1" applyFont="1" applyFill="1" applyBorder="1" applyAlignment="1">
      <alignment horizontal="right" vertical="top"/>
    </xf>
    <xf numFmtId="3" fontId="10" fillId="12" borderId="35" xfId="0" applyNumberFormat="1" applyFont="1" applyFill="1" applyBorder="1" applyAlignment="1">
      <alignment horizontal="right" vertical="top"/>
    </xf>
    <xf numFmtId="3" fontId="7" fillId="12" borderId="37" xfId="0" applyNumberFormat="1" applyFont="1" applyFill="1" applyBorder="1" applyAlignment="1">
      <alignment horizontal="right" vertical="top"/>
    </xf>
    <xf numFmtId="3" fontId="7" fillId="12" borderId="38" xfId="0" applyNumberFormat="1" applyFont="1" applyFill="1" applyBorder="1" applyAlignment="1">
      <alignment horizontal="right" vertical="top"/>
    </xf>
    <xf numFmtId="3" fontId="10" fillId="12" borderId="39" xfId="0" applyNumberFormat="1" applyFont="1" applyFill="1" applyBorder="1" applyAlignment="1">
      <alignment horizontal="right" vertical="top"/>
    </xf>
    <xf numFmtId="3" fontId="8" fillId="12" borderId="22" xfId="0" applyNumberFormat="1" applyFont="1" applyFill="1" applyBorder="1" applyAlignment="1">
      <alignment horizontal="right" vertical="top"/>
    </xf>
    <xf numFmtId="3" fontId="8" fillId="12" borderId="23" xfId="0" applyNumberFormat="1" applyFont="1" applyFill="1" applyBorder="1" applyAlignment="1">
      <alignment horizontal="right" vertical="top"/>
    </xf>
    <xf numFmtId="3" fontId="9" fillId="12" borderId="24" xfId="0" applyNumberFormat="1" applyFont="1" applyFill="1" applyBorder="1" applyAlignment="1">
      <alignment horizontal="right" vertical="top"/>
    </xf>
    <xf numFmtId="3" fontId="8" fillId="12" borderId="46" xfId="0" applyNumberFormat="1" applyFont="1" applyFill="1" applyBorder="1" applyAlignment="1">
      <alignment horizontal="right" vertical="top"/>
    </xf>
    <xf numFmtId="3" fontId="8" fillId="12" borderId="47" xfId="0" applyNumberFormat="1" applyFont="1" applyFill="1" applyBorder="1" applyAlignment="1">
      <alignment horizontal="right" vertical="top"/>
    </xf>
    <xf numFmtId="3" fontId="9" fillId="12" borderId="48" xfId="0" applyNumberFormat="1" applyFont="1" applyFill="1" applyBorder="1" applyAlignment="1">
      <alignment horizontal="right" vertical="top"/>
    </xf>
    <xf numFmtId="3" fontId="8" fillId="12" borderId="51" xfId="0" applyNumberFormat="1" applyFont="1" applyFill="1" applyBorder="1" applyAlignment="1">
      <alignment horizontal="right" vertical="top"/>
    </xf>
    <xf numFmtId="3" fontId="8" fillId="12" borderId="52" xfId="0" applyNumberFormat="1" applyFont="1" applyFill="1" applyBorder="1" applyAlignment="1">
      <alignment horizontal="right" vertical="top"/>
    </xf>
    <xf numFmtId="3" fontId="9" fillId="12" borderId="53" xfId="0" applyNumberFormat="1" applyFont="1" applyFill="1" applyBorder="1" applyAlignment="1">
      <alignment horizontal="right" vertical="top"/>
    </xf>
    <xf numFmtId="164" fontId="7" fillId="12" borderId="58" xfId="1" applyNumberFormat="1" applyFont="1" applyFill="1" applyBorder="1" applyAlignment="1">
      <alignment horizontal="right" vertical="top"/>
    </xf>
    <xf numFmtId="164" fontId="7" fillId="12" borderId="56" xfId="1" applyNumberFormat="1" applyFont="1" applyFill="1" applyBorder="1" applyAlignment="1">
      <alignment horizontal="right" vertical="top"/>
    </xf>
    <xf numFmtId="164" fontId="10" fillId="12" borderId="57" xfId="1" applyNumberFormat="1" applyFont="1" applyFill="1" applyBorder="1" applyAlignment="1">
      <alignment horizontal="right" vertical="top"/>
    </xf>
    <xf numFmtId="0" fontId="8" fillId="13" borderId="22" xfId="0" applyFont="1" applyFill="1" applyBorder="1" applyAlignment="1">
      <alignment horizontal="right" vertical="top"/>
    </xf>
    <xf numFmtId="0" fontId="8" fillId="13" borderId="23" xfId="0" applyFont="1" applyFill="1" applyBorder="1" applyAlignment="1">
      <alignment horizontal="right" vertical="top"/>
    </xf>
    <xf numFmtId="0" fontId="9" fillId="13" borderId="24" xfId="0" applyFont="1" applyFill="1" applyBorder="1" applyAlignment="1">
      <alignment horizontal="right" vertical="top"/>
    </xf>
    <xf numFmtId="3" fontId="7" fillId="13" borderId="28" xfId="0" applyNumberFormat="1" applyFont="1" applyFill="1" applyBorder="1" applyAlignment="1">
      <alignment horizontal="right" vertical="top"/>
    </xf>
    <xf numFmtId="3" fontId="7" fillId="13" borderId="29" xfId="0" applyNumberFormat="1" applyFont="1" applyFill="1" applyBorder="1" applyAlignment="1">
      <alignment horizontal="right" vertical="top"/>
    </xf>
    <xf numFmtId="3" fontId="10" fillId="13" borderId="30" xfId="0" applyNumberFormat="1" applyFont="1" applyFill="1" applyBorder="1" applyAlignment="1">
      <alignment horizontal="right" vertical="top"/>
    </xf>
    <xf numFmtId="3" fontId="7" fillId="13" borderId="33" xfId="0" applyNumberFormat="1" applyFont="1" applyFill="1" applyBorder="1" applyAlignment="1">
      <alignment horizontal="right" vertical="top"/>
    </xf>
    <xf numFmtId="3" fontId="7" fillId="13" borderId="34" xfId="0" applyNumberFormat="1" applyFont="1" applyFill="1" applyBorder="1" applyAlignment="1">
      <alignment horizontal="right" vertical="top"/>
    </xf>
    <xf numFmtId="3" fontId="10" fillId="13" borderId="35" xfId="0" applyNumberFormat="1" applyFont="1" applyFill="1" applyBorder="1" applyAlignment="1">
      <alignment horizontal="right" vertical="top"/>
    </xf>
    <xf numFmtId="3" fontId="7" fillId="13" borderId="37" xfId="0" applyNumberFormat="1" applyFont="1" applyFill="1" applyBorder="1" applyAlignment="1">
      <alignment horizontal="right" vertical="top"/>
    </xf>
    <xf numFmtId="3" fontId="7" fillId="13" borderId="38" xfId="0" applyNumberFormat="1" applyFont="1" applyFill="1" applyBorder="1" applyAlignment="1">
      <alignment horizontal="right" vertical="top"/>
    </xf>
    <xf numFmtId="3" fontId="10" fillId="13" borderId="39" xfId="0" applyNumberFormat="1" applyFont="1" applyFill="1" applyBorder="1" applyAlignment="1">
      <alignment horizontal="right" vertical="top"/>
    </xf>
    <xf numFmtId="3" fontId="8" fillId="13" borderId="22" xfId="0" applyNumberFormat="1" applyFont="1" applyFill="1" applyBorder="1" applyAlignment="1">
      <alignment horizontal="right" vertical="top"/>
    </xf>
    <xf numFmtId="3" fontId="8" fillId="13" borderId="23" xfId="0" applyNumberFormat="1" applyFont="1" applyFill="1" applyBorder="1" applyAlignment="1">
      <alignment horizontal="right" vertical="top"/>
    </xf>
    <xf numFmtId="3" fontId="9" fillId="13" borderId="24" xfId="0" applyNumberFormat="1" applyFont="1" applyFill="1" applyBorder="1" applyAlignment="1">
      <alignment horizontal="right" vertical="top"/>
    </xf>
    <xf numFmtId="3" fontId="8" fillId="13" borderId="46" xfId="0" applyNumberFormat="1" applyFont="1" applyFill="1" applyBorder="1" applyAlignment="1">
      <alignment horizontal="right" vertical="top"/>
    </xf>
    <xf numFmtId="3" fontId="8" fillId="13" borderId="47" xfId="0" applyNumberFormat="1" applyFont="1" applyFill="1" applyBorder="1" applyAlignment="1">
      <alignment horizontal="right" vertical="top"/>
    </xf>
    <xf numFmtId="3" fontId="9" fillId="13" borderId="48" xfId="0" applyNumberFormat="1" applyFont="1" applyFill="1" applyBorder="1" applyAlignment="1">
      <alignment horizontal="right" vertical="top"/>
    </xf>
    <xf numFmtId="3" fontId="8" fillId="13" borderId="51" xfId="0" applyNumberFormat="1" applyFont="1" applyFill="1" applyBorder="1" applyAlignment="1">
      <alignment horizontal="right" vertical="top"/>
    </xf>
    <xf numFmtId="3" fontId="8" fillId="13" borderId="52" xfId="0" applyNumberFormat="1" applyFont="1" applyFill="1" applyBorder="1" applyAlignment="1">
      <alignment horizontal="right" vertical="top"/>
    </xf>
    <xf numFmtId="3" fontId="9" fillId="13" borderId="53" xfId="0" applyNumberFormat="1" applyFont="1" applyFill="1" applyBorder="1" applyAlignment="1">
      <alignment horizontal="right" vertical="top"/>
    </xf>
    <xf numFmtId="164" fontId="7" fillId="13" borderId="58" xfId="1" applyNumberFormat="1" applyFont="1" applyFill="1" applyBorder="1" applyAlignment="1">
      <alignment horizontal="right" vertical="top"/>
    </xf>
    <xf numFmtId="164" fontId="7" fillId="13" borderId="56" xfId="1" applyNumberFormat="1" applyFont="1" applyFill="1" applyBorder="1" applyAlignment="1">
      <alignment horizontal="right" vertical="top"/>
    </xf>
    <xf numFmtId="164" fontId="10" fillId="13" borderId="57" xfId="1" applyNumberFormat="1" applyFont="1" applyFill="1" applyBorder="1" applyAlignment="1">
      <alignment horizontal="right" vertical="top"/>
    </xf>
    <xf numFmtId="0" fontId="7" fillId="5" borderId="60" xfId="0" applyNumberFormat="1" applyFont="1" applyFill="1" applyBorder="1" applyAlignment="1">
      <alignment horizontal="right" vertical="top"/>
    </xf>
    <xf numFmtId="0" fontId="7" fillId="4" borderId="60" xfId="0" applyNumberFormat="1" applyFont="1" applyFill="1" applyBorder="1" applyAlignment="1">
      <alignment horizontal="right" vertical="top"/>
    </xf>
    <xf numFmtId="0" fontId="7" fillId="0" borderId="60" xfId="0" applyNumberFormat="1" applyFont="1" applyFill="1" applyBorder="1" applyAlignment="1">
      <alignment horizontal="right" vertical="top"/>
    </xf>
    <xf numFmtId="0" fontId="7" fillId="3" borderId="60" xfId="0" applyNumberFormat="1" applyFont="1" applyFill="1" applyBorder="1" applyAlignment="1">
      <alignment horizontal="right" vertical="top"/>
    </xf>
    <xf numFmtId="0" fontId="7" fillId="10" borderId="66" xfId="0" applyFont="1" applyFill="1" applyBorder="1" applyAlignment="1">
      <alignment vertical="top"/>
    </xf>
    <xf numFmtId="0" fontId="13" fillId="10" borderId="0" xfId="0" applyFont="1" applyFill="1" applyBorder="1" applyAlignment="1">
      <alignment horizontal="right" vertical="top"/>
    </xf>
    <xf numFmtId="0" fontId="14" fillId="10" borderId="0" xfId="0" applyFont="1" applyFill="1" applyBorder="1" applyAlignment="1">
      <alignment horizontal="right" vertical="top"/>
    </xf>
    <xf numFmtId="0" fontId="7" fillId="10" borderId="15" xfId="0" applyFont="1" applyFill="1" applyBorder="1" applyAlignment="1">
      <alignment vertical="top"/>
    </xf>
    <xf numFmtId="0" fontId="11" fillId="0" borderId="1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8" fillId="13" borderId="17" xfId="0" applyFont="1" applyFill="1" applyBorder="1" applyAlignment="1">
      <alignment horizontal="center" vertical="top"/>
    </xf>
    <xf numFmtId="0" fontId="8" fillId="13" borderId="18" xfId="0" applyFont="1" applyFill="1" applyBorder="1" applyAlignment="1">
      <alignment horizontal="center" vertical="top"/>
    </xf>
    <xf numFmtId="0" fontId="8" fillId="13" borderId="19" xfId="0" applyFont="1" applyFill="1" applyBorder="1" applyAlignment="1">
      <alignment horizontal="center" vertical="top"/>
    </xf>
    <xf numFmtId="0" fontId="8" fillId="12" borderId="17" xfId="0" applyFont="1" applyFill="1" applyBorder="1" applyAlignment="1">
      <alignment horizontal="center" vertical="top"/>
    </xf>
    <xf numFmtId="0" fontId="8" fillId="12" borderId="18" xfId="0" applyFont="1" applyFill="1" applyBorder="1" applyAlignment="1">
      <alignment horizontal="center" vertical="top"/>
    </xf>
    <xf numFmtId="0" fontId="8" fillId="12" borderId="19" xfId="0" applyFont="1" applyFill="1" applyBorder="1" applyAlignment="1">
      <alignment horizontal="center" vertical="top"/>
    </xf>
    <xf numFmtId="0" fontId="8" fillId="6" borderId="20" xfId="0" applyFont="1" applyFill="1" applyBorder="1" applyAlignment="1">
      <alignment horizontal="center" vertical="top"/>
    </xf>
    <xf numFmtId="0" fontId="8" fillId="6" borderId="18" xfId="0" applyFont="1" applyFill="1" applyBorder="1" applyAlignment="1">
      <alignment horizontal="center" vertical="top"/>
    </xf>
    <xf numFmtId="0" fontId="8" fillId="6" borderId="19" xfId="0" applyFont="1" applyFill="1" applyBorder="1" applyAlignment="1">
      <alignment horizontal="center" vertical="top"/>
    </xf>
    <xf numFmtId="0" fontId="7" fillId="10" borderId="12" xfId="0" applyFont="1" applyFill="1" applyBorder="1" applyAlignment="1">
      <alignment horizontal="left" vertical="top"/>
    </xf>
    <xf numFmtId="0" fontId="7" fillId="10" borderId="12" xfId="0" applyFont="1" applyFill="1" applyBorder="1" applyAlignment="1">
      <alignment horizontal="right" vertical="top" wrapText="1" readingOrder="1"/>
    </xf>
    <xf numFmtId="0" fontId="7" fillId="10" borderId="14" xfId="0" applyFont="1" applyFill="1" applyBorder="1" applyAlignment="1">
      <alignment horizontal="right" vertical="top" wrapText="1" readingOrder="1"/>
    </xf>
    <xf numFmtId="165" fontId="8" fillId="3" borderId="61" xfId="0" applyNumberFormat="1" applyFont="1" applyFill="1" applyBorder="1" applyAlignment="1">
      <alignment horizontal="left" vertical="top"/>
    </xf>
    <xf numFmtId="165" fontId="8" fillId="3" borderId="62" xfId="0" applyNumberFormat="1" applyFont="1" applyFill="1" applyBorder="1" applyAlignment="1">
      <alignment horizontal="left" vertical="top"/>
    </xf>
    <xf numFmtId="165" fontId="8" fillId="4" borderId="61" xfId="0" applyNumberFormat="1" applyFont="1" applyFill="1" applyBorder="1" applyAlignment="1">
      <alignment horizontal="left" vertical="top"/>
    </xf>
    <xf numFmtId="165" fontId="8" fillId="4" borderId="62" xfId="0" applyNumberFormat="1" applyFont="1" applyFill="1" applyBorder="1" applyAlignment="1">
      <alignment horizontal="left" vertical="top"/>
    </xf>
    <xf numFmtId="165" fontId="8" fillId="5" borderId="61" xfId="0" applyNumberFormat="1" applyFont="1" applyFill="1" applyBorder="1" applyAlignment="1">
      <alignment horizontal="left" vertical="top"/>
    </xf>
    <xf numFmtId="165" fontId="8" fillId="5" borderId="62" xfId="0" applyNumberFormat="1" applyFont="1" applyFill="1" applyBorder="1" applyAlignment="1">
      <alignment horizontal="left" vertical="top"/>
    </xf>
    <xf numFmtId="165" fontId="8" fillId="2" borderId="61" xfId="0" applyNumberFormat="1" applyFont="1" applyFill="1" applyBorder="1" applyAlignment="1">
      <alignment horizontal="left" vertical="top"/>
    </xf>
    <xf numFmtId="165" fontId="8" fillId="2" borderId="62" xfId="0" applyNumberFormat="1" applyFont="1" applyFill="1" applyBorder="1" applyAlignment="1">
      <alignment horizontal="left" vertical="top"/>
    </xf>
    <xf numFmtId="165" fontId="8" fillId="0" borderId="61" xfId="0" applyNumberFormat="1" applyFont="1" applyFill="1" applyBorder="1" applyAlignment="1">
      <alignment horizontal="left" vertical="top"/>
    </xf>
    <xf numFmtId="165" fontId="8" fillId="0" borderId="62" xfId="0" applyNumberFormat="1" applyFont="1" applyFill="1" applyBorder="1" applyAlignment="1">
      <alignment horizontal="left" vertical="top"/>
    </xf>
    <xf numFmtId="0" fontId="7" fillId="10" borderId="7" xfId="0" applyFont="1" applyFill="1" applyBorder="1" applyAlignment="1">
      <alignment horizontal="right" vertical="top" wrapText="1" readingOrder="1"/>
    </xf>
    <xf numFmtId="0" fontId="7" fillId="10" borderId="9" xfId="0" applyFont="1" applyFill="1" applyBorder="1" applyAlignment="1">
      <alignment horizontal="right" vertical="top" wrapText="1" readingOrder="1"/>
    </xf>
    <xf numFmtId="0" fontId="7" fillId="10" borderId="7" xfId="0" applyFont="1" applyFill="1" applyBorder="1" applyAlignment="1">
      <alignment horizontal="left" vertical="top"/>
    </xf>
    <xf numFmtId="165" fontId="6" fillId="10" borderId="63" xfId="0" applyNumberFormat="1" applyFont="1" applyFill="1" applyBorder="1" applyAlignment="1">
      <alignment horizontal="center" vertical="top"/>
    </xf>
    <xf numFmtId="165" fontId="6" fillId="10" borderId="64" xfId="0" applyNumberFormat="1" applyFont="1" applyFill="1" applyBorder="1" applyAlignment="1">
      <alignment horizontal="center" vertical="top"/>
    </xf>
    <xf numFmtId="165" fontId="6" fillId="10" borderId="65" xfId="0" applyNumberFormat="1" applyFont="1" applyFill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DA8F"/>
      <color rgb="FF000099"/>
      <color rgb="FFFFFFCC"/>
      <color rgb="FFCC99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Total Traffic Volume By Day Type</a:t>
            </a:r>
          </a:p>
        </c:rich>
      </c:tx>
      <c:layout>
        <c:manualLayout>
          <c:xMode val="edge"/>
          <c:yMode val="edge"/>
          <c:x val="0.19148844944000329"/>
          <c:y val="1.481481481481481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9813067259722"/>
          <c:y val="0.17037037037037039"/>
          <c:w val="0.61993187874416489"/>
          <c:h val="0.52425255176436258"/>
        </c:manualLayout>
      </c:layout>
      <c:lineChart>
        <c:grouping val="standard"/>
        <c:varyColors val="0"/>
        <c:ser>
          <c:idx val="0"/>
          <c:order val="0"/>
          <c:tx>
            <c:strRef>
              <c:f>'Monthly Ave'!$AA$9</c:f>
              <c:strCache>
                <c:ptCount val="1"/>
                <c:pt idx="0">
                  <c:v>Mon-Thu Ave</c:v>
                </c:pt>
              </c:strCache>
            </c:strRef>
          </c:tx>
          <c:spPr>
            <a:ln w="12700">
              <a:solidFill>
                <a:srgbClr val="F79646">
                  <a:lumMod val="75000"/>
                </a:srgbClr>
              </a:solidFill>
            </a:ln>
          </c:spPr>
          <c:marker>
            <c:spPr>
              <a:solidFill>
                <a:srgbClr val="F79646">
                  <a:lumMod val="75000"/>
                </a:srgbClr>
              </a:solidFill>
              <a:ln>
                <a:noFill/>
              </a:ln>
            </c:spPr>
          </c:marker>
          <c:cat>
            <c:strRef>
              <c:f>'Monthly Ave'!$W$12:$W$36</c:f>
              <c:strCache>
                <c:ptCount val="24"/>
                <c:pt idx="0">
                  <c:v>00:00</c:v>
                </c:pt>
                <c:pt idx="1">
                  <c:v>01:00</c:v>
                </c:pt>
                <c:pt idx="2">
                  <c:v>02:00</c:v>
                </c:pt>
                <c:pt idx="3">
                  <c:v>03:00</c:v>
                </c:pt>
                <c:pt idx="4">
                  <c:v>04:00</c:v>
                </c:pt>
                <c:pt idx="5">
                  <c:v>05:00</c:v>
                </c:pt>
                <c:pt idx="6">
                  <c:v>06:00</c:v>
                </c:pt>
                <c:pt idx="7">
                  <c:v>07:00</c:v>
                </c:pt>
                <c:pt idx="8">
                  <c:v>08:00</c:v>
                </c:pt>
                <c:pt idx="9">
                  <c:v>09:00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'Monthly Ave'!$AA$12:$AA$35</c:f>
              <c:numCache>
                <c:formatCode>#,##0</c:formatCode>
                <c:ptCount val="24"/>
                <c:pt idx="0">
                  <c:v>455.375</c:v>
                </c:pt>
                <c:pt idx="1">
                  <c:v>239.25</c:v>
                </c:pt>
                <c:pt idx="2">
                  <c:v>273.625</c:v>
                </c:pt>
                <c:pt idx="3">
                  <c:v>384.3125</c:v>
                </c:pt>
                <c:pt idx="4">
                  <c:v>906.5625</c:v>
                </c:pt>
                <c:pt idx="5">
                  <c:v>2255</c:v>
                </c:pt>
                <c:pt idx="6">
                  <c:v>4069.625</c:v>
                </c:pt>
                <c:pt idx="7">
                  <c:v>5596.625</c:v>
                </c:pt>
                <c:pt idx="8">
                  <c:v>3854.125</c:v>
                </c:pt>
                <c:pt idx="9">
                  <c:v>3210.0625</c:v>
                </c:pt>
                <c:pt idx="10">
                  <c:v>3221.75</c:v>
                </c:pt>
                <c:pt idx="11">
                  <c:v>3422.3125</c:v>
                </c:pt>
                <c:pt idx="12">
                  <c:v>3558.25</c:v>
                </c:pt>
                <c:pt idx="13">
                  <c:v>3721.5625</c:v>
                </c:pt>
                <c:pt idx="14">
                  <c:v>4141.25</c:v>
                </c:pt>
                <c:pt idx="15">
                  <c:v>4940.25</c:v>
                </c:pt>
                <c:pt idx="16">
                  <c:v>5968.6875</c:v>
                </c:pt>
                <c:pt idx="17">
                  <c:v>5303.875</c:v>
                </c:pt>
                <c:pt idx="18">
                  <c:v>3139.8125</c:v>
                </c:pt>
                <c:pt idx="19">
                  <c:v>2123</c:v>
                </c:pt>
                <c:pt idx="20">
                  <c:v>1694.625</c:v>
                </c:pt>
                <c:pt idx="21">
                  <c:v>1207.25</c:v>
                </c:pt>
                <c:pt idx="22">
                  <c:v>789.5625</c:v>
                </c:pt>
                <c:pt idx="23">
                  <c:v>502.8125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BB-403A-90D7-D2CAAA0D68B4}"/>
            </c:ext>
          </c:extLst>
        </c:ser>
        <c:ser>
          <c:idx val="2"/>
          <c:order val="1"/>
          <c:tx>
            <c:strRef>
              <c:f>'Monthly Ave'!$S$9</c:f>
              <c:strCache>
                <c:ptCount val="1"/>
                <c:pt idx="0">
                  <c:v>Friday</c:v>
                </c:pt>
              </c:strCache>
            </c:strRef>
          </c:tx>
          <c:spPr>
            <a:ln w="12700">
              <a:solidFill>
                <a:srgbClr val="000099"/>
              </a:solidFill>
            </a:ln>
          </c:spPr>
          <c:marker>
            <c:spPr>
              <a:solidFill>
                <a:srgbClr val="000099"/>
              </a:solidFill>
              <a:ln>
                <a:noFill/>
              </a:ln>
            </c:spPr>
          </c:marker>
          <c:val>
            <c:numRef>
              <c:f>'Monthly Ave'!$S$12:$S$35</c:f>
              <c:numCache>
                <c:formatCode>#,##0</c:formatCode>
                <c:ptCount val="24"/>
                <c:pt idx="0">
                  <c:v>346.5</c:v>
                </c:pt>
                <c:pt idx="1">
                  <c:v>290.75</c:v>
                </c:pt>
                <c:pt idx="2">
                  <c:v>316.5</c:v>
                </c:pt>
                <c:pt idx="3">
                  <c:v>408.75</c:v>
                </c:pt>
                <c:pt idx="4">
                  <c:v>896.5</c:v>
                </c:pt>
                <c:pt idx="5">
                  <c:v>2208</c:v>
                </c:pt>
                <c:pt idx="6">
                  <c:v>4029.5</c:v>
                </c:pt>
                <c:pt idx="7">
                  <c:v>5538</c:v>
                </c:pt>
                <c:pt idx="8">
                  <c:v>3976.25</c:v>
                </c:pt>
                <c:pt idx="9">
                  <c:v>3478.75</c:v>
                </c:pt>
                <c:pt idx="10">
                  <c:v>3686</c:v>
                </c:pt>
                <c:pt idx="11">
                  <c:v>4145</c:v>
                </c:pt>
                <c:pt idx="12">
                  <c:v>4356</c:v>
                </c:pt>
                <c:pt idx="13">
                  <c:v>4542</c:v>
                </c:pt>
                <c:pt idx="14">
                  <c:v>5110.5</c:v>
                </c:pt>
                <c:pt idx="15">
                  <c:v>5678.75</c:v>
                </c:pt>
                <c:pt idx="16">
                  <c:v>6457.25</c:v>
                </c:pt>
                <c:pt idx="17">
                  <c:v>5686</c:v>
                </c:pt>
                <c:pt idx="18">
                  <c:v>3853.75</c:v>
                </c:pt>
                <c:pt idx="19">
                  <c:v>2570.75</c:v>
                </c:pt>
                <c:pt idx="20">
                  <c:v>2007.5</c:v>
                </c:pt>
                <c:pt idx="21">
                  <c:v>1785.25</c:v>
                </c:pt>
                <c:pt idx="22">
                  <c:v>1374</c:v>
                </c:pt>
                <c:pt idx="23">
                  <c:v>837.75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BB-403A-90D7-D2CAAA0D68B4}"/>
            </c:ext>
          </c:extLst>
        </c:ser>
        <c:ser>
          <c:idx val="1"/>
          <c:order val="2"/>
          <c:tx>
            <c:strRef>
              <c:f>'Monthly Ave'!$V$9</c:f>
              <c:strCache>
                <c:ptCount val="1"/>
                <c:pt idx="0">
                  <c:v>Saturday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olid"/>
            </a:ln>
          </c:spPr>
          <c:marker>
            <c:spPr>
              <a:solidFill>
                <a:schemeClr val="accent3"/>
              </a:solidFill>
              <a:ln w="12700">
                <a:noFill/>
              </a:ln>
            </c:spPr>
          </c:marker>
          <c:cat>
            <c:strRef>
              <c:f>'Monthly Ave'!$W$12:$W$36</c:f>
              <c:strCache>
                <c:ptCount val="24"/>
                <c:pt idx="0">
                  <c:v>00:00</c:v>
                </c:pt>
                <c:pt idx="1">
                  <c:v>01:00</c:v>
                </c:pt>
                <c:pt idx="2">
                  <c:v>02:00</c:v>
                </c:pt>
                <c:pt idx="3">
                  <c:v>03:00</c:v>
                </c:pt>
                <c:pt idx="4">
                  <c:v>04:00</c:v>
                </c:pt>
                <c:pt idx="5">
                  <c:v>05:00</c:v>
                </c:pt>
                <c:pt idx="6">
                  <c:v>06:00</c:v>
                </c:pt>
                <c:pt idx="7">
                  <c:v>07:00</c:v>
                </c:pt>
                <c:pt idx="8">
                  <c:v>08:00</c:v>
                </c:pt>
                <c:pt idx="9">
                  <c:v>09:00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'Monthly Ave'!$V$12:$V$35</c:f>
              <c:numCache>
                <c:formatCode>#,##0</c:formatCode>
                <c:ptCount val="24"/>
                <c:pt idx="0">
                  <c:v>529.79999999999995</c:v>
                </c:pt>
                <c:pt idx="1">
                  <c:v>337.6</c:v>
                </c:pt>
                <c:pt idx="2">
                  <c:v>329.6</c:v>
                </c:pt>
                <c:pt idx="3">
                  <c:v>287.39999999999998</c:v>
                </c:pt>
                <c:pt idx="4">
                  <c:v>433.6</c:v>
                </c:pt>
                <c:pt idx="5">
                  <c:v>792.2</c:v>
                </c:pt>
                <c:pt idx="6">
                  <c:v>1207.5999999999999</c:v>
                </c:pt>
                <c:pt idx="7">
                  <c:v>1917.2</c:v>
                </c:pt>
                <c:pt idx="8">
                  <c:v>2688.8</c:v>
                </c:pt>
                <c:pt idx="9">
                  <c:v>3268.6</c:v>
                </c:pt>
                <c:pt idx="10">
                  <c:v>3804.2</c:v>
                </c:pt>
                <c:pt idx="11">
                  <c:v>3978.6</c:v>
                </c:pt>
                <c:pt idx="12">
                  <c:v>3949</c:v>
                </c:pt>
                <c:pt idx="13">
                  <c:v>3878.8</c:v>
                </c:pt>
                <c:pt idx="14">
                  <c:v>3758</c:v>
                </c:pt>
                <c:pt idx="15">
                  <c:v>3668.2</c:v>
                </c:pt>
                <c:pt idx="16">
                  <c:v>3599.2</c:v>
                </c:pt>
                <c:pt idx="17">
                  <c:v>3329.2</c:v>
                </c:pt>
                <c:pt idx="18">
                  <c:v>2933.2</c:v>
                </c:pt>
                <c:pt idx="19">
                  <c:v>2309.4</c:v>
                </c:pt>
                <c:pt idx="20">
                  <c:v>2007.2</c:v>
                </c:pt>
                <c:pt idx="21">
                  <c:v>1792.8</c:v>
                </c:pt>
                <c:pt idx="22">
                  <c:v>1269.5999999999999</c:v>
                </c:pt>
                <c:pt idx="23">
                  <c:v>910.59999999999991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BB-403A-90D7-D2CAAA0D68B4}"/>
            </c:ext>
          </c:extLst>
        </c:ser>
        <c:ser>
          <c:idx val="3"/>
          <c:order val="3"/>
          <c:tx>
            <c:strRef>
              <c:f>'Monthly Ave'!$D$9</c:f>
              <c:strCache>
                <c:ptCount val="1"/>
                <c:pt idx="0">
                  <c:v>Sunday</c:v>
                </c:pt>
              </c:strCache>
            </c:strRef>
          </c:tx>
          <c:spPr>
            <a:ln w="12700">
              <a:solidFill>
                <a:schemeClr val="accent4"/>
              </a:solidFill>
            </a:ln>
          </c:spPr>
          <c:marker>
            <c:symbol val="circle"/>
            <c:size val="5"/>
            <c:spPr>
              <a:solidFill>
                <a:schemeClr val="accent4"/>
              </a:solidFill>
              <a:ln>
                <a:noFill/>
              </a:ln>
            </c:spPr>
          </c:marker>
          <c:val>
            <c:numRef>
              <c:f>'Monthly Ave'!$D$12:$D$35</c:f>
              <c:numCache>
                <c:formatCode>#,##0</c:formatCode>
                <c:ptCount val="24"/>
                <c:pt idx="0">
                  <c:v>561</c:v>
                </c:pt>
                <c:pt idx="1">
                  <c:v>343.5</c:v>
                </c:pt>
                <c:pt idx="2">
                  <c:v>315.5</c:v>
                </c:pt>
                <c:pt idx="3">
                  <c:v>216.75</c:v>
                </c:pt>
                <c:pt idx="4">
                  <c:v>269.5</c:v>
                </c:pt>
                <c:pt idx="5">
                  <c:v>491.5</c:v>
                </c:pt>
                <c:pt idx="6">
                  <c:v>687.5</c:v>
                </c:pt>
                <c:pt idx="7">
                  <c:v>1335.25</c:v>
                </c:pt>
                <c:pt idx="8">
                  <c:v>2516.25</c:v>
                </c:pt>
                <c:pt idx="9">
                  <c:v>3466.5</c:v>
                </c:pt>
                <c:pt idx="10">
                  <c:v>3602.75</c:v>
                </c:pt>
                <c:pt idx="11">
                  <c:v>3338.5</c:v>
                </c:pt>
                <c:pt idx="12">
                  <c:v>3359.5</c:v>
                </c:pt>
                <c:pt idx="13">
                  <c:v>3292.25</c:v>
                </c:pt>
                <c:pt idx="14">
                  <c:v>3606.25</c:v>
                </c:pt>
                <c:pt idx="15">
                  <c:v>4144.75</c:v>
                </c:pt>
                <c:pt idx="16">
                  <c:v>4183.5</c:v>
                </c:pt>
                <c:pt idx="17">
                  <c:v>3697</c:v>
                </c:pt>
                <c:pt idx="18">
                  <c:v>2790.75</c:v>
                </c:pt>
                <c:pt idx="19">
                  <c:v>2005</c:v>
                </c:pt>
                <c:pt idx="20">
                  <c:v>1434</c:v>
                </c:pt>
                <c:pt idx="21">
                  <c:v>1092.5</c:v>
                </c:pt>
                <c:pt idx="22">
                  <c:v>909</c:v>
                </c:pt>
                <c:pt idx="23">
                  <c:v>1144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BB-403A-90D7-D2CAAA0D6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04480"/>
        <c:axId val="61648896"/>
      </c:lineChart>
      <c:catAx>
        <c:axId val="49604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2700000" vert="horz"/>
          <a:lstStyle/>
          <a:p>
            <a:pPr>
              <a:defRPr sz="900"/>
            </a:pPr>
            <a:endParaRPr lang="en-US"/>
          </a:p>
        </c:txPr>
        <c:crossAx val="61648896"/>
        <c:crosses val="autoZero"/>
        <c:auto val="1"/>
        <c:lblAlgn val="ctr"/>
        <c:lblOffset val="100"/>
        <c:noMultiLvlLbl val="0"/>
      </c:catAx>
      <c:valAx>
        <c:axId val="61648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Total Veh/Hr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49604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211195928753185"/>
          <c:y val="0.18333158355205606"/>
          <c:w val="0.20244274809160362"/>
          <c:h val="0.5000034995625545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200025</xdr:colOff>
      <xdr:row>0</xdr:row>
      <xdr:rowOff>38101</xdr:rowOff>
    </xdr:from>
    <xdr:to>
      <xdr:col>32</xdr:col>
      <xdr:colOff>409575</xdr:colOff>
      <xdr:row>8</xdr:row>
      <xdr:rowOff>76201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7"/>
  <sheetViews>
    <sheetView tabSelected="1" workbookViewId="0"/>
  </sheetViews>
  <sheetFormatPr defaultRowHeight="15" x14ac:dyDescent="0.25"/>
  <cols>
    <col min="1" max="1" width="11.7109375" customWidth="1"/>
    <col min="2" max="22" width="7" customWidth="1"/>
    <col min="23" max="23" width="3.28515625" style="207" customWidth="1"/>
    <col min="24" max="24" width="11.5703125" customWidth="1"/>
    <col min="25" max="33" width="7" customWidth="1"/>
    <col min="34" max="34" width="9.140625" customWidth="1"/>
  </cols>
  <sheetData>
    <row r="1" spans="1:33" s="169" customFormat="1" ht="23.25" x14ac:dyDescent="0.25">
      <c r="A1" s="161" t="s">
        <v>0</v>
      </c>
      <c r="B1" s="162"/>
      <c r="C1" s="162"/>
      <c r="D1" s="162"/>
      <c r="E1" s="162"/>
      <c r="F1" s="162"/>
      <c r="G1" s="162"/>
      <c r="H1" s="162"/>
      <c r="I1" s="163"/>
      <c r="J1" s="163"/>
      <c r="K1" s="163"/>
      <c r="L1" s="162"/>
      <c r="M1" s="162"/>
      <c r="N1" s="162"/>
      <c r="O1" s="162"/>
      <c r="P1" s="163"/>
      <c r="Q1" s="163"/>
      <c r="R1" s="164"/>
      <c r="S1" s="164"/>
      <c r="T1" s="164"/>
      <c r="U1" s="163"/>
      <c r="V1" s="265" t="s">
        <v>61</v>
      </c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</row>
    <row r="2" spans="1:33" s="169" customFormat="1" ht="18.75" x14ac:dyDescent="0.25">
      <c r="A2" s="165" t="s">
        <v>60</v>
      </c>
      <c r="B2" s="166"/>
      <c r="C2" s="166"/>
      <c r="D2" s="167"/>
      <c r="E2" s="167"/>
      <c r="F2" s="166"/>
      <c r="I2" s="295" t="s">
        <v>62</v>
      </c>
      <c r="J2" s="296"/>
      <c r="K2" s="296"/>
      <c r="L2" s="296"/>
      <c r="M2" s="297"/>
      <c r="N2" s="165"/>
      <c r="O2" s="165"/>
      <c r="P2" s="165"/>
      <c r="Q2" s="166"/>
      <c r="R2" s="166"/>
      <c r="S2" s="166"/>
      <c r="T2" s="168"/>
      <c r="U2" s="166"/>
      <c r="V2" s="2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</row>
    <row r="3" spans="1:33" s="172" customFormat="1" x14ac:dyDescent="0.25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</row>
    <row r="4" spans="1:33" s="172" customFormat="1" x14ac:dyDescent="0.25">
      <c r="A4" s="173" t="s">
        <v>1</v>
      </c>
      <c r="B4" s="174" t="s">
        <v>63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209"/>
      <c r="R4" s="174"/>
      <c r="S4" s="175"/>
      <c r="T4" s="175"/>
      <c r="U4" s="176" t="s">
        <v>2</v>
      </c>
      <c r="V4" s="177" t="s">
        <v>64</v>
      </c>
      <c r="W4" s="171"/>
      <c r="X4" s="178"/>
      <c r="Y4" s="178"/>
      <c r="Z4" s="178"/>
      <c r="AA4" s="178"/>
      <c r="AB4" s="178"/>
      <c r="AC4" s="171"/>
      <c r="AD4" s="171"/>
      <c r="AE4" s="171"/>
      <c r="AF4" s="171"/>
      <c r="AG4" s="171"/>
    </row>
    <row r="5" spans="1:33" s="172" customFormat="1" x14ac:dyDescent="0.25">
      <c r="A5" s="179" t="s">
        <v>3</v>
      </c>
      <c r="B5" s="294" t="s">
        <v>65</v>
      </c>
      <c r="C5" s="294"/>
      <c r="D5" s="294"/>
      <c r="E5" s="294"/>
      <c r="F5" s="294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210"/>
      <c r="R5" s="180"/>
      <c r="S5" s="292" t="s">
        <v>4</v>
      </c>
      <c r="T5" s="292"/>
      <c r="U5" s="293"/>
      <c r="V5" s="181" t="s">
        <v>66</v>
      </c>
      <c r="W5" s="171"/>
      <c r="X5" s="178"/>
      <c r="Y5" s="178"/>
      <c r="Z5" s="178"/>
      <c r="AA5" s="178"/>
      <c r="AB5" s="171"/>
      <c r="AC5" s="171"/>
      <c r="AD5" s="171"/>
      <c r="AE5" s="171"/>
      <c r="AF5" s="171"/>
      <c r="AG5" s="171"/>
    </row>
    <row r="6" spans="1:33" s="172" customFormat="1" x14ac:dyDescent="0.25">
      <c r="A6" s="179" t="s">
        <v>5</v>
      </c>
      <c r="B6" s="182" t="s">
        <v>67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210"/>
      <c r="R6" s="180"/>
      <c r="S6" s="292" t="s">
        <v>6</v>
      </c>
      <c r="T6" s="292"/>
      <c r="U6" s="293"/>
      <c r="V6" s="181" t="s">
        <v>66</v>
      </c>
      <c r="W6" s="171"/>
      <c r="X6" s="178"/>
      <c r="Y6" s="178"/>
      <c r="Z6" s="178"/>
      <c r="AA6" s="178"/>
      <c r="AB6" s="171"/>
      <c r="AC6" s="171"/>
      <c r="AD6" s="171"/>
      <c r="AE6" s="171"/>
      <c r="AF6" s="171"/>
      <c r="AG6" s="171"/>
    </row>
    <row r="7" spans="1:33" s="172" customFormat="1" x14ac:dyDescent="0.25">
      <c r="A7" s="179" t="s">
        <v>7</v>
      </c>
      <c r="B7" s="183" t="s">
        <v>68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264"/>
      <c r="O7" s="264"/>
      <c r="P7" s="264"/>
      <c r="Q7" s="210"/>
      <c r="R7" s="180"/>
      <c r="S7" s="292" t="s">
        <v>8</v>
      </c>
      <c r="T7" s="292"/>
      <c r="U7" s="293"/>
      <c r="V7" s="181" t="s">
        <v>69</v>
      </c>
      <c r="W7" s="171"/>
      <c r="X7" s="178"/>
      <c r="Y7" s="178"/>
      <c r="Z7" s="178"/>
      <c r="AA7" s="178"/>
      <c r="AB7" s="171"/>
      <c r="AC7" s="171"/>
      <c r="AD7" s="171"/>
      <c r="AE7" s="171"/>
      <c r="AF7" s="171"/>
      <c r="AG7" s="171"/>
    </row>
    <row r="8" spans="1:33" s="172" customFormat="1" x14ac:dyDescent="0.25">
      <c r="A8" s="184" t="s">
        <v>9</v>
      </c>
      <c r="B8" s="279" t="s">
        <v>70</v>
      </c>
      <c r="C8" s="279"/>
      <c r="D8" s="279"/>
      <c r="E8" s="279"/>
      <c r="F8" s="279"/>
      <c r="G8" s="185"/>
      <c r="H8" s="185"/>
      <c r="I8" s="185"/>
      <c r="J8" s="185"/>
      <c r="K8" s="185"/>
      <c r="L8" s="185"/>
      <c r="M8" s="185"/>
      <c r="N8" s="185"/>
      <c r="O8" s="185"/>
      <c r="P8" s="267"/>
      <c r="Q8" s="211"/>
      <c r="R8" s="185"/>
      <c r="S8" s="280" t="s">
        <v>10</v>
      </c>
      <c r="T8" s="280"/>
      <c r="U8" s="281"/>
      <c r="V8" s="186" t="s">
        <v>71</v>
      </c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</row>
    <row r="9" spans="1:33" s="206" customFormat="1" ht="9" thickBot="1" x14ac:dyDescent="0.3">
      <c r="A9" s="204"/>
      <c r="B9" s="205"/>
      <c r="C9" s="205"/>
      <c r="D9" s="205" t="s">
        <v>53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 t="s">
        <v>52</v>
      </c>
      <c r="T9" s="205"/>
      <c r="U9" s="205"/>
      <c r="V9" s="205" t="s">
        <v>50</v>
      </c>
      <c r="W9" s="205"/>
      <c r="X9" s="205"/>
      <c r="Y9" s="205"/>
      <c r="Z9" s="205"/>
      <c r="AA9" s="205" t="s">
        <v>51</v>
      </c>
      <c r="AB9" s="205"/>
      <c r="AC9" s="205"/>
      <c r="AD9" s="205"/>
      <c r="AE9" s="205"/>
      <c r="AF9" s="205"/>
      <c r="AG9" s="205"/>
    </row>
    <row r="10" spans="1:33" s="2" customFormat="1" ht="15" customHeight="1" x14ac:dyDescent="0.25">
      <c r="A10" s="268" t="s">
        <v>11</v>
      </c>
      <c r="B10" s="208"/>
      <c r="C10" s="288" t="s">
        <v>49</v>
      </c>
      <c r="D10" s="289"/>
      <c r="E10" s="262"/>
      <c r="F10" s="290" t="s">
        <v>54</v>
      </c>
      <c r="G10" s="291"/>
      <c r="H10" s="263"/>
      <c r="I10" s="282" t="s">
        <v>55</v>
      </c>
      <c r="J10" s="283"/>
      <c r="K10" s="262"/>
      <c r="L10" s="290" t="s">
        <v>56</v>
      </c>
      <c r="M10" s="291"/>
      <c r="N10" s="263"/>
      <c r="O10" s="282" t="s">
        <v>57</v>
      </c>
      <c r="P10" s="283"/>
      <c r="Q10" s="261"/>
      <c r="R10" s="284" t="s">
        <v>58</v>
      </c>
      <c r="S10" s="285"/>
      <c r="T10" s="260"/>
      <c r="U10" s="286" t="s">
        <v>59</v>
      </c>
      <c r="V10" s="287"/>
      <c r="W10" s="188"/>
      <c r="X10" s="268" t="s">
        <v>11</v>
      </c>
      <c r="Y10" s="270" t="s">
        <v>12</v>
      </c>
      <c r="Z10" s="271"/>
      <c r="AA10" s="272"/>
      <c r="AB10" s="273" t="s">
        <v>13</v>
      </c>
      <c r="AC10" s="274"/>
      <c r="AD10" s="275"/>
      <c r="AE10" s="276" t="s">
        <v>14</v>
      </c>
      <c r="AF10" s="277"/>
      <c r="AG10" s="278"/>
    </row>
    <row r="11" spans="1:33" s="2" customFormat="1" ht="15.75" customHeight="1" thickBot="1" x14ac:dyDescent="0.3">
      <c r="A11" s="269"/>
      <c r="B11" s="3" t="s">
        <v>15</v>
      </c>
      <c r="C11" s="4" t="s">
        <v>16</v>
      </c>
      <c r="D11" s="5" t="s">
        <v>17</v>
      </c>
      <c r="E11" s="6" t="s">
        <v>15</v>
      </c>
      <c r="F11" s="7" t="s">
        <v>16</v>
      </c>
      <c r="G11" s="8" t="s">
        <v>17</v>
      </c>
      <c r="H11" s="9" t="s">
        <v>15</v>
      </c>
      <c r="I11" s="10" t="s">
        <v>16</v>
      </c>
      <c r="J11" s="11" t="s">
        <v>17</v>
      </c>
      <c r="K11" s="6" t="s">
        <v>15</v>
      </c>
      <c r="L11" s="7" t="s">
        <v>16</v>
      </c>
      <c r="M11" s="8" t="s">
        <v>17</v>
      </c>
      <c r="N11" s="9" t="s">
        <v>15</v>
      </c>
      <c r="O11" s="10" t="s">
        <v>16</v>
      </c>
      <c r="P11" s="11" t="s">
        <v>17</v>
      </c>
      <c r="Q11" s="12" t="s">
        <v>15</v>
      </c>
      <c r="R11" s="13" t="s">
        <v>16</v>
      </c>
      <c r="S11" s="14" t="s">
        <v>17</v>
      </c>
      <c r="T11" s="15" t="s">
        <v>15</v>
      </c>
      <c r="U11" s="16" t="s">
        <v>16</v>
      </c>
      <c r="V11" s="17" t="s">
        <v>17</v>
      </c>
      <c r="W11" s="189"/>
      <c r="X11" s="269"/>
      <c r="Y11" s="236" t="s">
        <v>15</v>
      </c>
      <c r="Z11" s="237" t="s">
        <v>16</v>
      </c>
      <c r="AA11" s="238" t="s">
        <v>17</v>
      </c>
      <c r="AB11" s="212" t="s">
        <v>15</v>
      </c>
      <c r="AC11" s="213" t="s">
        <v>16</v>
      </c>
      <c r="AD11" s="214" t="s">
        <v>17</v>
      </c>
      <c r="AE11" s="18" t="s">
        <v>15</v>
      </c>
      <c r="AF11" s="19" t="s">
        <v>16</v>
      </c>
      <c r="AG11" s="20" t="s">
        <v>17</v>
      </c>
    </row>
    <row r="12" spans="1:33" s="2" customFormat="1" x14ac:dyDescent="0.25">
      <c r="A12" s="21" t="s">
        <v>25</v>
      </c>
      <c r="B12" s="22">
        <v>267</v>
      </c>
      <c r="C12" s="23">
        <v>294</v>
      </c>
      <c r="D12" s="24">
        <f>IF(B12+C12&gt;0,B12+C12,"-")</f>
        <v>561</v>
      </c>
      <c r="E12" s="25">
        <v>129.25</v>
      </c>
      <c r="F12" s="26">
        <v>740</v>
      </c>
      <c r="G12" s="27">
        <f t="shared" ref="G12:G35" si="0">IF(E12+F12&gt;0,E12+F12,"-")</f>
        <v>869.25</v>
      </c>
      <c r="H12" s="28">
        <v>144.5</v>
      </c>
      <c r="I12" s="29">
        <v>144.75</v>
      </c>
      <c r="J12" s="30">
        <f t="shared" ref="J12:J35" si="1">IF(H12+I12&gt;0,H12+I12,"-")</f>
        <v>289.25</v>
      </c>
      <c r="K12" s="25">
        <v>169</v>
      </c>
      <c r="L12" s="26">
        <v>157.5</v>
      </c>
      <c r="M12" s="27">
        <f t="shared" ref="M12:M35" si="2">IF(K12+L12&gt;0,K12+L12,"-")</f>
        <v>326.5</v>
      </c>
      <c r="N12" s="28">
        <v>170.25</v>
      </c>
      <c r="O12" s="29">
        <v>166.25</v>
      </c>
      <c r="P12" s="30">
        <f t="shared" ref="P12:P35" si="3">IF(N12+O12&gt;0,N12+O12,"-")</f>
        <v>336.5</v>
      </c>
      <c r="Q12" s="31">
        <v>166.25</v>
      </c>
      <c r="R12" s="32">
        <v>180.25</v>
      </c>
      <c r="S12" s="33">
        <f t="shared" ref="S12:S35" si="4">IF(Q12+R12&gt;0,Q12+R12,"-")</f>
        <v>346.5</v>
      </c>
      <c r="T12" s="34">
        <v>262.2</v>
      </c>
      <c r="U12" s="35">
        <v>267.60000000000002</v>
      </c>
      <c r="V12" s="36">
        <f t="shared" ref="V12:V35" si="5">IF(T12+U12&gt;0,T12+U12,"-")</f>
        <v>529.79999999999995</v>
      </c>
      <c r="W12" s="203" t="str">
        <f>LEFT(X12,5)</f>
        <v>00:00</v>
      </c>
      <c r="X12" s="21" t="s">
        <v>25</v>
      </c>
      <c r="Y12" s="239">
        <f>IF(COUNT(E12,H12,K12,N12)&gt;=2,AVERAGE(E12,H12,K12,N12),"-")</f>
        <v>153.25</v>
      </c>
      <c r="Z12" s="240">
        <f>IF(COUNT(F12,I12,L12,O12)&gt;=2,AVERAGE(F12,I12,L12,O12),"-")</f>
        <v>302.125</v>
      </c>
      <c r="AA12" s="241">
        <f t="shared" ref="AA12:AA35" si="6">IF(AND(Y12="-",Z12="-"),"-",SUM(Y12:Z12))</f>
        <v>455.375</v>
      </c>
      <c r="AB12" s="215">
        <f>IF(AND(Q12&gt;0,COUNT(E12,H12,K12,N12)&gt;=2),AVERAGE(E12, H12,K12,N12,Q12),"-")</f>
        <v>155.85</v>
      </c>
      <c r="AC12" s="216">
        <f>IF(AND(R12&gt;0,COUNT(F12,I12,L12,O12)&gt;=2),AVERAGE(F12, I12,L12,O12,R12),"-")</f>
        <v>277.75</v>
      </c>
      <c r="AD12" s="217">
        <f t="shared" ref="AD12:AD35" si="7">IF(AND(AB12="-",AC12="-"),"-",SUM(AB12:AC12))</f>
        <v>433.6</v>
      </c>
      <c r="AE12" s="37">
        <f>IF(AND(B12&gt;0,T12&gt;0,COUNT(E12,H12,K12,N12,Q12)&gt;=3),AVERAGE(B12,E12,H12,K12,N12,Q12,T12),"-")</f>
        <v>186.92142857142858</v>
      </c>
      <c r="AF12" s="38">
        <f>IF(AND(C12&gt;0,U12&gt;0,COUNT(F12,I12,L12,O12,R12)&gt;=3),AVERAGE(C12,F12,I12,L12,O12,R12,U12),"-")</f>
        <v>278.62142857142857</v>
      </c>
      <c r="AG12" s="39">
        <f t="shared" ref="AG12:AG35" si="8">IF(AND(AE12="-",AF12="-"),"-",SUM(AE12:AF12))</f>
        <v>465.54285714285714</v>
      </c>
    </row>
    <row r="13" spans="1:33" s="2" customFormat="1" x14ac:dyDescent="0.25">
      <c r="A13" s="40" t="s">
        <v>26</v>
      </c>
      <c r="B13" s="41">
        <v>160.25</v>
      </c>
      <c r="C13" s="42">
        <v>183.25</v>
      </c>
      <c r="D13" s="43">
        <f t="shared" ref="D13:D35" si="9">IF(B13+C13&gt;0,B13+C13,"-")</f>
        <v>343.5</v>
      </c>
      <c r="E13" s="44">
        <v>108.75</v>
      </c>
      <c r="F13" s="45">
        <v>132</v>
      </c>
      <c r="G13" s="46">
        <f t="shared" si="0"/>
        <v>240.75</v>
      </c>
      <c r="H13" s="47">
        <v>109</v>
      </c>
      <c r="I13" s="48">
        <v>98.5</v>
      </c>
      <c r="J13" s="49">
        <f t="shared" si="1"/>
        <v>207.5</v>
      </c>
      <c r="K13" s="44">
        <v>127</v>
      </c>
      <c r="L13" s="45">
        <v>122.5</v>
      </c>
      <c r="M13" s="46">
        <f t="shared" si="2"/>
        <v>249.5</v>
      </c>
      <c r="N13" s="47">
        <v>133</v>
      </c>
      <c r="O13" s="48">
        <v>126.25</v>
      </c>
      <c r="P13" s="49">
        <f t="shared" si="3"/>
        <v>259.25</v>
      </c>
      <c r="Q13" s="50">
        <v>151.5</v>
      </c>
      <c r="R13" s="51">
        <v>139.25</v>
      </c>
      <c r="S13" s="52">
        <f t="shared" si="4"/>
        <v>290.75</v>
      </c>
      <c r="T13" s="53">
        <v>161.80000000000001</v>
      </c>
      <c r="U13" s="54">
        <v>175.8</v>
      </c>
      <c r="V13" s="55">
        <f t="shared" si="5"/>
        <v>337.6</v>
      </c>
      <c r="W13" s="203" t="str">
        <f t="shared" ref="W13:W35" si="10">LEFT(X13,5)</f>
        <v>01:00</v>
      </c>
      <c r="X13" s="40" t="s">
        <v>26</v>
      </c>
      <c r="Y13" s="242">
        <f t="shared" ref="Y13:Z35" si="11">IF(COUNT(E13,H13,K13,N13)&gt;=2,AVERAGE(E13,H13,K13,N13),"-")</f>
        <v>119.4375</v>
      </c>
      <c r="Z13" s="243">
        <f t="shared" si="11"/>
        <v>119.8125</v>
      </c>
      <c r="AA13" s="244">
        <f t="shared" si="6"/>
        <v>239.25</v>
      </c>
      <c r="AB13" s="218">
        <f t="shared" ref="AB13:AC35" si="12">IF(AND(Q13&gt;0,COUNT(E13,H13,K13,N13)&gt;=2),AVERAGE(E13, H13,K13,N13,Q13),"-")</f>
        <v>125.85</v>
      </c>
      <c r="AC13" s="219">
        <f t="shared" si="12"/>
        <v>123.7</v>
      </c>
      <c r="AD13" s="220">
        <f t="shared" si="7"/>
        <v>249.55</v>
      </c>
      <c r="AE13" s="56">
        <f t="shared" ref="AE13:AF35" si="13">IF(AND(B13&gt;0,T13&gt;0,COUNT(E13,H13,K13,N13,Q13)&gt;=3),AVERAGE(B13,E13,H13,K13,N13,Q13,T13),"-")</f>
        <v>135.9</v>
      </c>
      <c r="AF13" s="57">
        <f t="shared" si="13"/>
        <v>139.65</v>
      </c>
      <c r="AG13" s="58">
        <f t="shared" si="8"/>
        <v>275.55</v>
      </c>
    </row>
    <row r="14" spans="1:33" s="2" customFormat="1" x14ac:dyDescent="0.25">
      <c r="A14" s="40" t="s">
        <v>27</v>
      </c>
      <c r="B14" s="41">
        <v>162</v>
      </c>
      <c r="C14" s="42">
        <v>153.5</v>
      </c>
      <c r="D14" s="43">
        <f t="shared" si="9"/>
        <v>315.5</v>
      </c>
      <c r="E14" s="44">
        <v>116.25</v>
      </c>
      <c r="F14" s="45">
        <v>128.75</v>
      </c>
      <c r="G14" s="46">
        <f t="shared" si="0"/>
        <v>245</v>
      </c>
      <c r="H14" s="47">
        <v>132.25</v>
      </c>
      <c r="I14" s="48">
        <v>129.75</v>
      </c>
      <c r="J14" s="49">
        <f t="shared" si="1"/>
        <v>262</v>
      </c>
      <c r="K14" s="44">
        <v>141.75</v>
      </c>
      <c r="L14" s="45">
        <v>147.25</v>
      </c>
      <c r="M14" s="46">
        <f t="shared" si="2"/>
        <v>289</v>
      </c>
      <c r="N14" s="47">
        <v>143.25</v>
      </c>
      <c r="O14" s="48">
        <v>155.25</v>
      </c>
      <c r="P14" s="49">
        <f t="shared" si="3"/>
        <v>298.5</v>
      </c>
      <c r="Q14" s="50">
        <v>147.5</v>
      </c>
      <c r="R14" s="51">
        <v>169</v>
      </c>
      <c r="S14" s="52">
        <f t="shared" si="4"/>
        <v>316.5</v>
      </c>
      <c r="T14" s="53">
        <v>161.19999999999999</v>
      </c>
      <c r="U14" s="54">
        <v>168.4</v>
      </c>
      <c r="V14" s="55">
        <f t="shared" si="5"/>
        <v>329.6</v>
      </c>
      <c r="W14" s="203" t="str">
        <f t="shared" si="10"/>
        <v>02:00</v>
      </c>
      <c r="X14" s="40" t="s">
        <v>27</v>
      </c>
      <c r="Y14" s="242">
        <f t="shared" si="11"/>
        <v>133.375</v>
      </c>
      <c r="Z14" s="243">
        <f t="shared" si="11"/>
        <v>140.25</v>
      </c>
      <c r="AA14" s="244">
        <f t="shared" si="6"/>
        <v>273.625</v>
      </c>
      <c r="AB14" s="218">
        <f t="shared" si="12"/>
        <v>136.19999999999999</v>
      </c>
      <c r="AC14" s="219">
        <f t="shared" si="12"/>
        <v>146</v>
      </c>
      <c r="AD14" s="220">
        <f t="shared" si="7"/>
        <v>282.2</v>
      </c>
      <c r="AE14" s="56">
        <f t="shared" si="13"/>
        <v>143.45714285714286</v>
      </c>
      <c r="AF14" s="57">
        <f t="shared" si="13"/>
        <v>150.27142857142857</v>
      </c>
      <c r="AG14" s="58">
        <f t="shared" si="8"/>
        <v>293.7285714285714</v>
      </c>
    </row>
    <row r="15" spans="1:33" s="2" customFormat="1" x14ac:dyDescent="0.25">
      <c r="A15" s="40" t="s">
        <v>28</v>
      </c>
      <c r="B15" s="41">
        <v>104.75</v>
      </c>
      <c r="C15" s="42">
        <v>112</v>
      </c>
      <c r="D15" s="43">
        <f t="shared" si="9"/>
        <v>216.75</v>
      </c>
      <c r="E15" s="44">
        <v>124.75</v>
      </c>
      <c r="F15" s="45">
        <v>188.25</v>
      </c>
      <c r="G15" s="46">
        <f t="shared" si="0"/>
        <v>313</v>
      </c>
      <c r="H15" s="47">
        <v>150.25</v>
      </c>
      <c r="I15" s="48">
        <v>250.5</v>
      </c>
      <c r="J15" s="49">
        <f t="shared" si="1"/>
        <v>400.75</v>
      </c>
      <c r="K15" s="44">
        <v>153</v>
      </c>
      <c r="L15" s="45">
        <v>245</v>
      </c>
      <c r="M15" s="46">
        <f t="shared" si="2"/>
        <v>398</v>
      </c>
      <c r="N15" s="47">
        <v>164</v>
      </c>
      <c r="O15" s="48">
        <v>261.5</v>
      </c>
      <c r="P15" s="49">
        <f t="shared" si="3"/>
        <v>425.5</v>
      </c>
      <c r="Q15" s="50">
        <v>164.25</v>
      </c>
      <c r="R15" s="51">
        <v>244.5</v>
      </c>
      <c r="S15" s="52">
        <f t="shared" si="4"/>
        <v>408.75</v>
      </c>
      <c r="T15" s="53">
        <v>118.2</v>
      </c>
      <c r="U15" s="54">
        <v>169.2</v>
      </c>
      <c r="V15" s="55">
        <f t="shared" si="5"/>
        <v>287.39999999999998</v>
      </c>
      <c r="W15" s="203" t="str">
        <f t="shared" si="10"/>
        <v>03:00</v>
      </c>
      <c r="X15" s="40" t="s">
        <v>28</v>
      </c>
      <c r="Y15" s="242">
        <f t="shared" si="11"/>
        <v>148</v>
      </c>
      <c r="Z15" s="243">
        <f t="shared" si="11"/>
        <v>236.3125</v>
      </c>
      <c r="AA15" s="244">
        <f t="shared" si="6"/>
        <v>384.3125</v>
      </c>
      <c r="AB15" s="218">
        <f t="shared" si="12"/>
        <v>151.25</v>
      </c>
      <c r="AC15" s="219">
        <f t="shared" si="12"/>
        <v>237.95</v>
      </c>
      <c r="AD15" s="220">
        <f t="shared" si="7"/>
        <v>389.2</v>
      </c>
      <c r="AE15" s="56">
        <f t="shared" si="13"/>
        <v>139.8857142857143</v>
      </c>
      <c r="AF15" s="57">
        <f t="shared" si="13"/>
        <v>210.1357142857143</v>
      </c>
      <c r="AG15" s="58">
        <f t="shared" si="8"/>
        <v>350.0214285714286</v>
      </c>
    </row>
    <row r="16" spans="1:33" s="2" customFormat="1" x14ac:dyDescent="0.25">
      <c r="A16" s="40" t="s">
        <v>29</v>
      </c>
      <c r="B16" s="41">
        <v>140.75</v>
      </c>
      <c r="C16" s="42">
        <v>128.75</v>
      </c>
      <c r="D16" s="43">
        <f t="shared" si="9"/>
        <v>269.5</v>
      </c>
      <c r="E16" s="44">
        <v>356.25</v>
      </c>
      <c r="F16" s="45">
        <v>427.5</v>
      </c>
      <c r="G16" s="46">
        <f t="shared" si="0"/>
        <v>783.75</v>
      </c>
      <c r="H16" s="47">
        <v>439.5</v>
      </c>
      <c r="I16" s="48">
        <v>512.25</v>
      </c>
      <c r="J16" s="49">
        <f t="shared" si="1"/>
        <v>951.75</v>
      </c>
      <c r="K16" s="44">
        <v>433.75</v>
      </c>
      <c r="L16" s="45">
        <v>507</v>
      </c>
      <c r="M16" s="46">
        <f t="shared" si="2"/>
        <v>940.75</v>
      </c>
      <c r="N16" s="47">
        <v>452.25</v>
      </c>
      <c r="O16" s="48">
        <v>497.75</v>
      </c>
      <c r="P16" s="49">
        <f t="shared" si="3"/>
        <v>950</v>
      </c>
      <c r="Q16" s="50">
        <v>434</v>
      </c>
      <c r="R16" s="51">
        <v>462.5</v>
      </c>
      <c r="S16" s="52">
        <f t="shared" si="4"/>
        <v>896.5</v>
      </c>
      <c r="T16" s="53">
        <v>206.2</v>
      </c>
      <c r="U16" s="54">
        <v>227.4</v>
      </c>
      <c r="V16" s="55">
        <f t="shared" si="5"/>
        <v>433.6</v>
      </c>
      <c r="W16" s="203" t="str">
        <f t="shared" si="10"/>
        <v>04:00</v>
      </c>
      <c r="X16" s="40" t="s">
        <v>29</v>
      </c>
      <c r="Y16" s="242">
        <f t="shared" si="11"/>
        <v>420.4375</v>
      </c>
      <c r="Z16" s="243">
        <f t="shared" si="11"/>
        <v>486.125</v>
      </c>
      <c r="AA16" s="244">
        <f t="shared" si="6"/>
        <v>906.5625</v>
      </c>
      <c r="AB16" s="218">
        <f t="shared" si="12"/>
        <v>423.15</v>
      </c>
      <c r="AC16" s="219">
        <f t="shared" si="12"/>
        <v>481.4</v>
      </c>
      <c r="AD16" s="220">
        <f t="shared" si="7"/>
        <v>904.55</v>
      </c>
      <c r="AE16" s="56">
        <f t="shared" si="13"/>
        <v>351.81428571428569</v>
      </c>
      <c r="AF16" s="57">
        <f t="shared" si="13"/>
        <v>394.73571428571432</v>
      </c>
      <c r="AG16" s="58">
        <f t="shared" si="8"/>
        <v>746.55</v>
      </c>
    </row>
    <row r="17" spans="1:33" s="2" customFormat="1" x14ac:dyDescent="0.25">
      <c r="A17" s="40" t="s">
        <v>30</v>
      </c>
      <c r="B17" s="41">
        <v>257.5</v>
      </c>
      <c r="C17" s="42">
        <v>234</v>
      </c>
      <c r="D17" s="43">
        <f t="shared" si="9"/>
        <v>491.5</v>
      </c>
      <c r="E17" s="44">
        <v>952.5</v>
      </c>
      <c r="F17" s="45">
        <v>969.5</v>
      </c>
      <c r="G17" s="46">
        <f t="shared" si="0"/>
        <v>1922</v>
      </c>
      <c r="H17" s="47">
        <v>1194.25</v>
      </c>
      <c r="I17" s="48">
        <v>1173.5</v>
      </c>
      <c r="J17" s="49">
        <f t="shared" si="1"/>
        <v>2367.75</v>
      </c>
      <c r="K17" s="44">
        <v>1192</v>
      </c>
      <c r="L17" s="45">
        <v>1188</v>
      </c>
      <c r="M17" s="46">
        <f t="shared" si="2"/>
        <v>2380</v>
      </c>
      <c r="N17" s="47">
        <v>1192.5</v>
      </c>
      <c r="O17" s="48">
        <v>1157.75</v>
      </c>
      <c r="P17" s="49">
        <f t="shared" si="3"/>
        <v>2350.25</v>
      </c>
      <c r="Q17" s="50">
        <v>1110</v>
      </c>
      <c r="R17" s="51">
        <v>1098</v>
      </c>
      <c r="S17" s="52">
        <f t="shared" si="4"/>
        <v>2208</v>
      </c>
      <c r="T17" s="53">
        <v>384.2</v>
      </c>
      <c r="U17" s="54">
        <v>408</v>
      </c>
      <c r="V17" s="55">
        <f t="shared" si="5"/>
        <v>792.2</v>
      </c>
      <c r="W17" s="203" t="str">
        <f t="shared" si="10"/>
        <v>05:00</v>
      </c>
      <c r="X17" s="40" t="s">
        <v>30</v>
      </c>
      <c r="Y17" s="242">
        <f t="shared" si="11"/>
        <v>1132.8125</v>
      </c>
      <c r="Z17" s="243">
        <f t="shared" si="11"/>
        <v>1122.1875</v>
      </c>
      <c r="AA17" s="244">
        <f t="shared" si="6"/>
        <v>2255</v>
      </c>
      <c r="AB17" s="218">
        <f t="shared" si="12"/>
        <v>1128.25</v>
      </c>
      <c r="AC17" s="219">
        <f t="shared" si="12"/>
        <v>1117.3499999999999</v>
      </c>
      <c r="AD17" s="220">
        <f t="shared" si="7"/>
        <v>2245.6</v>
      </c>
      <c r="AE17" s="56">
        <f t="shared" si="13"/>
        <v>897.56428571428569</v>
      </c>
      <c r="AF17" s="57">
        <f t="shared" si="13"/>
        <v>889.82142857142856</v>
      </c>
      <c r="AG17" s="58">
        <f t="shared" si="8"/>
        <v>1787.3857142857141</v>
      </c>
    </row>
    <row r="18" spans="1:33" s="2" customFormat="1" x14ac:dyDescent="0.25">
      <c r="A18" s="40" t="s">
        <v>31</v>
      </c>
      <c r="B18" s="41">
        <v>359.5</v>
      </c>
      <c r="C18" s="42">
        <v>328</v>
      </c>
      <c r="D18" s="43">
        <f t="shared" si="9"/>
        <v>687.5</v>
      </c>
      <c r="E18" s="44">
        <v>1622.5</v>
      </c>
      <c r="F18" s="45">
        <v>1788.75</v>
      </c>
      <c r="G18" s="46">
        <f t="shared" si="0"/>
        <v>3411.25</v>
      </c>
      <c r="H18" s="47">
        <v>2038.75</v>
      </c>
      <c r="I18" s="48">
        <v>2251.25</v>
      </c>
      <c r="J18" s="49">
        <f t="shared" si="1"/>
        <v>4290</v>
      </c>
      <c r="K18" s="44">
        <v>2069.5</v>
      </c>
      <c r="L18" s="45">
        <v>2267</v>
      </c>
      <c r="M18" s="46">
        <f t="shared" si="2"/>
        <v>4336.5</v>
      </c>
      <c r="N18" s="47">
        <v>2039.25</v>
      </c>
      <c r="O18" s="48">
        <v>2201.5</v>
      </c>
      <c r="P18" s="49">
        <f t="shared" si="3"/>
        <v>4240.75</v>
      </c>
      <c r="Q18" s="50">
        <v>1983</v>
      </c>
      <c r="R18" s="51">
        <v>2046.5</v>
      </c>
      <c r="S18" s="52">
        <f t="shared" si="4"/>
        <v>4029.5</v>
      </c>
      <c r="T18" s="53">
        <v>554.79999999999995</v>
      </c>
      <c r="U18" s="54">
        <v>652.79999999999995</v>
      </c>
      <c r="V18" s="55">
        <f t="shared" si="5"/>
        <v>1207.5999999999999</v>
      </c>
      <c r="W18" s="203" t="str">
        <f t="shared" si="10"/>
        <v>06:00</v>
      </c>
      <c r="X18" s="40" t="s">
        <v>31</v>
      </c>
      <c r="Y18" s="242">
        <f t="shared" si="11"/>
        <v>1942.5</v>
      </c>
      <c r="Z18" s="243">
        <f t="shared" si="11"/>
        <v>2127.125</v>
      </c>
      <c r="AA18" s="244">
        <f t="shared" si="6"/>
        <v>4069.625</v>
      </c>
      <c r="AB18" s="218">
        <f t="shared" si="12"/>
        <v>1950.6</v>
      </c>
      <c r="AC18" s="219">
        <f t="shared" si="12"/>
        <v>2111</v>
      </c>
      <c r="AD18" s="220">
        <f t="shared" si="7"/>
        <v>4061.6</v>
      </c>
      <c r="AE18" s="56">
        <f t="shared" si="13"/>
        <v>1523.8999999999999</v>
      </c>
      <c r="AF18" s="57">
        <f t="shared" si="13"/>
        <v>1647.9714285714285</v>
      </c>
      <c r="AG18" s="58">
        <f t="shared" si="8"/>
        <v>3171.8714285714286</v>
      </c>
    </row>
    <row r="19" spans="1:33" s="2" customFormat="1" x14ac:dyDescent="0.25">
      <c r="A19" s="40" t="s">
        <v>32</v>
      </c>
      <c r="B19" s="41">
        <v>795.75</v>
      </c>
      <c r="C19" s="42">
        <v>539.5</v>
      </c>
      <c r="D19" s="43">
        <f t="shared" si="9"/>
        <v>1335.25</v>
      </c>
      <c r="E19" s="44">
        <v>2193.25</v>
      </c>
      <c r="F19" s="45">
        <v>2453.25</v>
      </c>
      <c r="G19" s="46">
        <f t="shared" si="0"/>
        <v>4646.5</v>
      </c>
      <c r="H19" s="47">
        <v>2787</v>
      </c>
      <c r="I19" s="48">
        <v>3106.75</v>
      </c>
      <c r="J19" s="49">
        <f t="shared" si="1"/>
        <v>5893.75</v>
      </c>
      <c r="K19" s="44">
        <v>2767.25</v>
      </c>
      <c r="L19" s="45">
        <v>3135.25</v>
      </c>
      <c r="M19" s="46">
        <f t="shared" si="2"/>
        <v>5902.5</v>
      </c>
      <c r="N19" s="47">
        <v>2819.25</v>
      </c>
      <c r="O19" s="48">
        <v>3124.5</v>
      </c>
      <c r="P19" s="49">
        <f t="shared" si="3"/>
        <v>5943.75</v>
      </c>
      <c r="Q19" s="50">
        <v>2638.5</v>
      </c>
      <c r="R19" s="51">
        <v>2899.5</v>
      </c>
      <c r="S19" s="52">
        <f t="shared" si="4"/>
        <v>5538</v>
      </c>
      <c r="T19" s="53">
        <v>889</v>
      </c>
      <c r="U19" s="54">
        <v>1028.2</v>
      </c>
      <c r="V19" s="55">
        <f t="shared" si="5"/>
        <v>1917.2</v>
      </c>
      <c r="W19" s="203" t="str">
        <f t="shared" si="10"/>
        <v>07:00</v>
      </c>
      <c r="X19" s="40" t="s">
        <v>32</v>
      </c>
      <c r="Y19" s="242">
        <f t="shared" si="11"/>
        <v>2641.6875</v>
      </c>
      <c r="Z19" s="243">
        <f t="shared" si="11"/>
        <v>2954.9375</v>
      </c>
      <c r="AA19" s="244">
        <f t="shared" si="6"/>
        <v>5596.625</v>
      </c>
      <c r="AB19" s="218">
        <f t="shared" si="12"/>
        <v>2641.05</v>
      </c>
      <c r="AC19" s="219">
        <f t="shared" si="12"/>
        <v>2943.85</v>
      </c>
      <c r="AD19" s="220">
        <f t="shared" si="7"/>
        <v>5584.9</v>
      </c>
      <c r="AE19" s="56">
        <f t="shared" si="13"/>
        <v>2127.1428571428573</v>
      </c>
      <c r="AF19" s="57">
        <f t="shared" si="13"/>
        <v>2326.707142857143</v>
      </c>
      <c r="AG19" s="58">
        <f t="shared" si="8"/>
        <v>4453.8500000000004</v>
      </c>
    </row>
    <row r="20" spans="1:33" s="2" customFormat="1" x14ac:dyDescent="0.25">
      <c r="A20" s="40" t="s">
        <v>33</v>
      </c>
      <c r="B20" s="41">
        <v>1724.25</v>
      </c>
      <c r="C20" s="42">
        <v>792</v>
      </c>
      <c r="D20" s="43">
        <f t="shared" si="9"/>
        <v>2516.25</v>
      </c>
      <c r="E20" s="44">
        <v>1550</v>
      </c>
      <c r="F20" s="45">
        <v>1838.25</v>
      </c>
      <c r="G20" s="46">
        <f t="shared" si="0"/>
        <v>3388.25</v>
      </c>
      <c r="H20" s="47">
        <v>1978.75</v>
      </c>
      <c r="I20" s="48">
        <v>2111.75</v>
      </c>
      <c r="J20" s="49">
        <f t="shared" si="1"/>
        <v>4090.5</v>
      </c>
      <c r="K20" s="44">
        <v>1927.25</v>
      </c>
      <c r="L20" s="45">
        <v>2051.25</v>
      </c>
      <c r="M20" s="46">
        <f t="shared" si="2"/>
        <v>3978.5</v>
      </c>
      <c r="N20" s="47">
        <v>1950.25</v>
      </c>
      <c r="O20" s="48">
        <v>2009</v>
      </c>
      <c r="P20" s="49">
        <f t="shared" si="3"/>
        <v>3959.25</v>
      </c>
      <c r="Q20" s="50">
        <v>1898.75</v>
      </c>
      <c r="R20" s="51">
        <v>2077.5</v>
      </c>
      <c r="S20" s="52">
        <f t="shared" si="4"/>
        <v>3976.25</v>
      </c>
      <c r="T20" s="53">
        <v>1270</v>
      </c>
      <c r="U20" s="54">
        <v>1418.8</v>
      </c>
      <c r="V20" s="55">
        <f t="shared" si="5"/>
        <v>2688.8</v>
      </c>
      <c r="W20" s="203" t="str">
        <f t="shared" si="10"/>
        <v>08:00</v>
      </c>
      <c r="X20" s="40" t="s">
        <v>33</v>
      </c>
      <c r="Y20" s="242">
        <f t="shared" si="11"/>
        <v>1851.5625</v>
      </c>
      <c r="Z20" s="243">
        <f t="shared" si="11"/>
        <v>2002.5625</v>
      </c>
      <c r="AA20" s="244">
        <f t="shared" si="6"/>
        <v>3854.125</v>
      </c>
      <c r="AB20" s="218">
        <f t="shared" si="12"/>
        <v>1861</v>
      </c>
      <c r="AC20" s="219">
        <f t="shared" si="12"/>
        <v>2017.55</v>
      </c>
      <c r="AD20" s="220">
        <f t="shared" si="7"/>
        <v>3878.55</v>
      </c>
      <c r="AE20" s="56">
        <f t="shared" si="13"/>
        <v>1757.0357142857142</v>
      </c>
      <c r="AF20" s="57">
        <f t="shared" si="13"/>
        <v>1756.9357142857141</v>
      </c>
      <c r="AG20" s="58">
        <f t="shared" si="8"/>
        <v>3513.9714285714281</v>
      </c>
    </row>
    <row r="21" spans="1:33" s="2" customFormat="1" x14ac:dyDescent="0.25">
      <c r="A21" s="59" t="s">
        <v>34</v>
      </c>
      <c r="B21" s="60">
        <v>2290</v>
      </c>
      <c r="C21" s="61">
        <v>1176.5</v>
      </c>
      <c r="D21" s="62">
        <f t="shared" si="9"/>
        <v>3466.5</v>
      </c>
      <c r="E21" s="63">
        <v>1402.75</v>
      </c>
      <c r="F21" s="64">
        <v>1646.5</v>
      </c>
      <c r="G21" s="65">
        <f t="shared" si="0"/>
        <v>3049.25</v>
      </c>
      <c r="H21" s="66">
        <v>1623</v>
      </c>
      <c r="I21" s="67">
        <v>1634.25</v>
      </c>
      <c r="J21" s="68">
        <f t="shared" si="1"/>
        <v>3257.25</v>
      </c>
      <c r="K21" s="63">
        <v>1608.75</v>
      </c>
      <c r="L21" s="64">
        <v>1644</v>
      </c>
      <c r="M21" s="65">
        <f t="shared" si="2"/>
        <v>3252.75</v>
      </c>
      <c r="N21" s="66">
        <v>1634.25</v>
      </c>
      <c r="O21" s="67">
        <v>1646.75</v>
      </c>
      <c r="P21" s="68">
        <f t="shared" si="3"/>
        <v>3281</v>
      </c>
      <c r="Q21" s="69">
        <v>1733.5</v>
      </c>
      <c r="R21" s="70">
        <v>1745.25</v>
      </c>
      <c r="S21" s="71">
        <f t="shared" si="4"/>
        <v>3478.75</v>
      </c>
      <c r="T21" s="72">
        <v>1607</v>
      </c>
      <c r="U21" s="73">
        <v>1661.6</v>
      </c>
      <c r="V21" s="74">
        <f t="shared" si="5"/>
        <v>3268.6</v>
      </c>
      <c r="W21" s="203" t="str">
        <f t="shared" si="10"/>
        <v>09:00</v>
      </c>
      <c r="X21" s="59" t="s">
        <v>34</v>
      </c>
      <c r="Y21" s="245">
        <f t="shared" si="11"/>
        <v>1567.1875</v>
      </c>
      <c r="Z21" s="246">
        <f t="shared" si="11"/>
        <v>1642.875</v>
      </c>
      <c r="AA21" s="247">
        <f t="shared" si="6"/>
        <v>3210.0625</v>
      </c>
      <c r="AB21" s="221">
        <f t="shared" si="12"/>
        <v>1600.45</v>
      </c>
      <c r="AC21" s="222">
        <f t="shared" si="12"/>
        <v>1663.35</v>
      </c>
      <c r="AD21" s="223">
        <f t="shared" si="7"/>
        <v>3263.8</v>
      </c>
      <c r="AE21" s="81">
        <f t="shared" si="13"/>
        <v>1699.8928571428571</v>
      </c>
      <c r="AF21" s="82">
        <f t="shared" si="13"/>
        <v>1593.55</v>
      </c>
      <c r="AG21" s="83">
        <f t="shared" si="8"/>
        <v>3293.4428571428571</v>
      </c>
    </row>
    <row r="22" spans="1:33" s="2" customFormat="1" x14ac:dyDescent="0.25">
      <c r="A22" s="75" t="s">
        <v>35</v>
      </c>
      <c r="B22" s="22">
        <v>2092.75</v>
      </c>
      <c r="C22" s="23">
        <v>1510</v>
      </c>
      <c r="D22" s="24">
        <f t="shared" si="9"/>
        <v>3602.75</v>
      </c>
      <c r="E22" s="25">
        <v>1434.75</v>
      </c>
      <c r="F22" s="26">
        <v>1737.5</v>
      </c>
      <c r="G22" s="27">
        <f t="shared" si="0"/>
        <v>3172.25</v>
      </c>
      <c r="H22" s="28">
        <v>1596.25</v>
      </c>
      <c r="I22" s="29">
        <v>1606</v>
      </c>
      <c r="J22" s="30">
        <f t="shared" si="1"/>
        <v>3202.25</v>
      </c>
      <c r="K22" s="25">
        <v>1606</v>
      </c>
      <c r="L22" s="26">
        <v>1640.75</v>
      </c>
      <c r="M22" s="27">
        <f t="shared" si="2"/>
        <v>3246.75</v>
      </c>
      <c r="N22" s="28">
        <v>1648.75</v>
      </c>
      <c r="O22" s="29">
        <v>1617</v>
      </c>
      <c r="P22" s="30">
        <f t="shared" si="3"/>
        <v>3265.75</v>
      </c>
      <c r="Q22" s="31">
        <v>1881.75</v>
      </c>
      <c r="R22" s="32">
        <v>1804.25</v>
      </c>
      <c r="S22" s="33">
        <f t="shared" si="4"/>
        <v>3686</v>
      </c>
      <c r="T22" s="34">
        <v>1948.2</v>
      </c>
      <c r="U22" s="35">
        <v>1856</v>
      </c>
      <c r="V22" s="36">
        <f t="shared" si="5"/>
        <v>3804.2</v>
      </c>
      <c r="W22" s="203" t="str">
        <f t="shared" si="10"/>
        <v>10:00</v>
      </c>
      <c r="X22" s="75" t="s">
        <v>35</v>
      </c>
      <c r="Y22" s="239">
        <f t="shared" si="11"/>
        <v>1571.4375</v>
      </c>
      <c r="Z22" s="240">
        <f t="shared" si="11"/>
        <v>1650.3125</v>
      </c>
      <c r="AA22" s="241">
        <f t="shared" si="6"/>
        <v>3221.75</v>
      </c>
      <c r="AB22" s="215">
        <f t="shared" si="12"/>
        <v>1633.5</v>
      </c>
      <c r="AC22" s="216">
        <f t="shared" si="12"/>
        <v>1681.1</v>
      </c>
      <c r="AD22" s="217">
        <f t="shared" si="7"/>
        <v>3314.6</v>
      </c>
      <c r="AE22" s="37">
        <f t="shared" si="13"/>
        <v>1744.0642857142859</v>
      </c>
      <c r="AF22" s="38">
        <f t="shared" si="13"/>
        <v>1681.6428571428571</v>
      </c>
      <c r="AG22" s="39">
        <f t="shared" si="8"/>
        <v>3425.707142857143</v>
      </c>
    </row>
    <row r="23" spans="1:33" s="2" customFormat="1" x14ac:dyDescent="0.25">
      <c r="A23" s="76" t="s">
        <v>36</v>
      </c>
      <c r="B23" s="41">
        <v>1653.75</v>
      </c>
      <c r="C23" s="42">
        <v>1684.75</v>
      </c>
      <c r="D23" s="43">
        <f t="shared" si="9"/>
        <v>3338.5</v>
      </c>
      <c r="E23" s="44">
        <v>1583</v>
      </c>
      <c r="F23" s="45">
        <v>1892</v>
      </c>
      <c r="G23" s="46">
        <f t="shared" si="0"/>
        <v>3475</v>
      </c>
      <c r="H23" s="47">
        <v>1698.5</v>
      </c>
      <c r="I23" s="48">
        <v>1679.5</v>
      </c>
      <c r="J23" s="49">
        <f t="shared" si="1"/>
        <v>3378</v>
      </c>
      <c r="K23" s="44">
        <v>1680.5</v>
      </c>
      <c r="L23" s="45">
        <v>1640.25</v>
      </c>
      <c r="M23" s="46">
        <f t="shared" si="2"/>
        <v>3320.75</v>
      </c>
      <c r="N23" s="47">
        <v>1780.5</v>
      </c>
      <c r="O23" s="48">
        <v>1735</v>
      </c>
      <c r="P23" s="49">
        <f t="shared" si="3"/>
        <v>3515.5</v>
      </c>
      <c r="Q23" s="50">
        <v>2155.75</v>
      </c>
      <c r="R23" s="51">
        <v>1989.25</v>
      </c>
      <c r="S23" s="52">
        <f t="shared" si="4"/>
        <v>4145</v>
      </c>
      <c r="T23" s="53">
        <v>2059.6</v>
      </c>
      <c r="U23" s="54">
        <v>1919</v>
      </c>
      <c r="V23" s="55">
        <f t="shared" si="5"/>
        <v>3978.6</v>
      </c>
      <c r="W23" s="203" t="str">
        <f t="shared" si="10"/>
        <v>11:00</v>
      </c>
      <c r="X23" s="76" t="s">
        <v>36</v>
      </c>
      <c r="Y23" s="242">
        <f t="shared" si="11"/>
        <v>1685.625</v>
      </c>
      <c r="Z23" s="243">
        <f t="shared" si="11"/>
        <v>1736.6875</v>
      </c>
      <c r="AA23" s="244">
        <f t="shared" si="6"/>
        <v>3422.3125</v>
      </c>
      <c r="AB23" s="218">
        <f t="shared" si="12"/>
        <v>1779.65</v>
      </c>
      <c r="AC23" s="219">
        <f t="shared" si="12"/>
        <v>1787.2</v>
      </c>
      <c r="AD23" s="220">
        <f t="shared" si="7"/>
        <v>3566.8500000000004</v>
      </c>
      <c r="AE23" s="56">
        <f t="shared" si="13"/>
        <v>1801.6571428571428</v>
      </c>
      <c r="AF23" s="57">
        <f t="shared" si="13"/>
        <v>1791.3928571428571</v>
      </c>
      <c r="AG23" s="58">
        <f t="shared" si="8"/>
        <v>3593.05</v>
      </c>
    </row>
    <row r="24" spans="1:33" s="2" customFormat="1" x14ac:dyDescent="0.25">
      <c r="A24" s="76" t="s">
        <v>37</v>
      </c>
      <c r="B24" s="41">
        <v>1661.25</v>
      </c>
      <c r="C24" s="42">
        <v>1698.25</v>
      </c>
      <c r="D24" s="43">
        <f t="shared" si="9"/>
        <v>3359.5</v>
      </c>
      <c r="E24" s="44">
        <v>1670</v>
      </c>
      <c r="F24" s="45">
        <v>1892.5</v>
      </c>
      <c r="G24" s="46">
        <f t="shared" si="0"/>
        <v>3562.5</v>
      </c>
      <c r="H24" s="47">
        <v>1748.75</v>
      </c>
      <c r="I24" s="48">
        <v>1767.75</v>
      </c>
      <c r="J24" s="49">
        <f t="shared" si="1"/>
        <v>3516.5</v>
      </c>
      <c r="K24" s="44">
        <v>1760.5</v>
      </c>
      <c r="L24" s="45">
        <v>1706</v>
      </c>
      <c r="M24" s="46">
        <f t="shared" si="2"/>
        <v>3466.5</v>
      </c>
      <c r="N24" s="47">
        <v>1859.5</v>
      </c>
      <c r="O24" s="48">
        <v>1828</v>
      </c>
      <c r="P24" s="49">
        <f t="shared" si="3"/>
        <v>3687.5</v>
      </c>
      <c r="Q24" s="50">
        <v>2244</v>
      </c>
      <c r="R24" s="51">
        <v>2112</v>
      </c>
      <c r="S24" s="52">
        <f t="shared" si="4"/>
        <v>4356</v>
      </c>
      <c r="T24" s="53">
        <v>2106.8000000000002</v>
      </c>
      <c r="U24" s="54">
        <v>1842.2</v>
      </c>
      <c r="V24" s="55">
        <f t="shared" si="5"/>
        <v>3949</v>
      </c>
      <c r="W24" s="203" t="str">
        <f t="shared" si="10"/>
        <v>12:00</v>
      </c>
      <c r="X24" s="76" t="s">
        <v>37</v>
      </c>
      <c r="Y24" s="242">
        <f t="shared" si="11"/>
        <v>1759.6875</v>
      </c>
      <c r="Z24" s="243">
        <f t="shared" si="11"/>
        <v>1798.5625</v>
      </c>
      <c r="AA24" s="244">
        <f t="shared" si="6"/>
        <v>3558.25</v>
      </c>
      <c r="AB24" s="218">
        <f t="shared" si="12"/>
        <v>1856.55</v>
      </c>
      <c r="AC24" s="219">
        <f t="shared" si="12"/>
        <v>1861.25</v>
      </c>
      <c r="AD24" s="220">
        <f t="shared" si="7"/>
        <v>3717.8</v>
      </c>
      <c r="AE24" s="56">
        <f t="shared" si="13"/>
        <v>1864.3999999999999</v>
      </c>
      <c r="AF24" s="57">
        <f t="shared" si="13"/>
        <v>1835.2428571428572</v>
      </c>
      <c r="AG24" s="58">
        <f t="shared" si="8"/>
        <v>3699.6428571428569</v>
      </c>
    </row>
    <row r="25" spans="1:33" s="2" customFormat="1" x14ac:dyDescent="0.25">
      <c r="A25" s="76" t="s">
        <v>38</v>
      </c>
      <c r="B25" s="41">
        <v>1661.75</v>
      </c>
      <c r="C25" s="42">
        <v>1630.5</v>
      </c>
      <c r="D25" s="43">
        <f t="shared" si="9"/>
        <v>3292.25</v>
      </c>
      <c r="E25" s="44">
        <v>1754.25</v>
      </c>
      <c r="F25" s="45">
        <v>1887</v>
      </c>
      <c r="G25" s="46">
        <f t="shared" si="0"/>
        <v>3641.25</v>
      </c>
      <c r="H25" s="47">
        <v>1831.75</v>
      </c>
      <c r="I25" s="48">
        <v>1865</v>
      </c>
      <c r="J25" s="49">
        <f t="shared" si="1"/>
        <v>3696.75</v>
      </c>
      <c r="K25" s="44">
        <v>1881.5</v>
      </c>
      <c r="L25" s="45">
        <v>1802.75</v>
      </c>
      <c r="M25" s="46">
        <f t="shared" si="2"/>
        <v>3684.25</v>
      </c>
      <c r="N25" s="47">
        <v>1969.25</v>
      </c>
      <c r="O25" s="48">
        <v>1894.75</v>
      </c>
      <c r="P25" s="49">
        <f t="shared" si="3"/>
        <v>3864</v>
      </c>
      <c r="Q25" s="50">
        <v>2355.5</v>
      </c>
      <c r="R25" s="51">
        <v>2186.5</v>
      </c>
      <c r="S25" s="52">
        <f t="shared" si="4"/>
        <v>4542</v>
      </c>
      <c r="T25" s="53">
        <v>2060.4</v>
      </c>
      <c r="U25" s="54">
        <v>1818.4</v>
      </c>
      <c r="V25" s="55">
        <f t="shared" si="5"/>
        <v>3878.8</v>
      </c>
      <c r="W25" s="203" t="str">
        <f t="shared" si="10"/>
        <v>13:00</v>
      </c>
      <c r="X25" s="76" t="s">
        <v>38</v>
      </c>
      <c r="Y25" s="242">
        <f t="shared" si="11"/>
        <v>1859.1875</v>
      </c>
      <c r="Z25" s="243">
        <f t="shared" si="11"/>
        <v>1862.375</v>
      </c>
      <c r="AA25" s="244">
        <f t="shared" si="6"/>
        <v>3721.5625</v>
      </c>
      <c r="AB25" s="218">
        <f t="shared" si="12"/>
        <v>1958.45</v>
      </c>
      <c r="AC25" s="219">
        <f t="shared" si="12"/>
        <v>1927.2</v>
      </c>
      <c r="AD25" s="220">
        <f t="shared" si="7"/>
        <v>3885.65</v>
      </c>
      <c r="AE25" s="56">
        <f t="shared" si="13"/>
        <v>1930.6285714285714</v>
      </c>
      <c r="AF25" s="57">
        <f t="shared" si="13"/>
        <v>1869.2714285714285</v>
      </c>
      <c r="AG25" s="58">
        <f t="shared" si="8"/>
        <v>3799.8999999999996</v>
      </c>
    </row>
    <row r="26" spans="1:33" s="2" customFormat="1" x14ac:dyDescent="0.25">
      <c r="A26" s="77" t="s">
        <v>39</v>
      </c>
      <c r="B26" s="60">
        <v>1798.5</v>
      </c>
      <c r="C26" s="61">
        <v>1807.75</v>
      </c>
      <c r="D26" s="62">
        <f t="shared" si="9"/>
        <v>3606.25</v>
      </c>
      <c r="E26" s="63">
        <v>1912.25</v>
      </c>
      <c r="F26" s="64">
        <v>2003.25</v>
      </c>
      <c r="G26" s="65">
        <f t="shared" si="0"/>
        <v>3915.5</v>
      </c>
      <c r="H26" s="66">
        <v>2101.75</v>
      </c>
      <c r="I26" s="67">
        <v>2042.75</v>
      </c>
      <c r="J26" s="68">
        <f t="shared" si="1"/>
        <v>4144.5</v>
      </c>
      <c r="K26" s="63">
        <v>2145.25</v>
      </c>
      <c r="L26" s="64">
        <v>1997</v>
      </c>
      <c r="M26" s="65">
        <f t="shared" si="2"/>
        <v>4142.25</v>
      </c>
      <c r="N26" s="66">
        <v>2293.5</v>
      </c>
      <c r="O26" s="67">
        <v>2069.25</v>
      </c>
      <c r="P26" s="68">
        <f t="shared" si="3"/>
        <v>4362.75</v>
      </c>
      <c r="Q26" s="69">
        <v>2675</v>
      </c>
      <c r="R26" s="70">
        <v>2435.5</v>
      </c>
      <c r="S26" s="71">
        <f t="shared" si="4"/>
        <v>5110.5</v>
      </c>
      <c r="T26" s="72">
        <v>2018.2</v>
      </c>
      <c r="U26" s="73">
        <v>1739.8</v>
      </c>
      <c r="V26" s="74">
        <f t="shared" si="5"/>
        <v>3758</v>
      </c>
      <c r="W26" s="203" t="str">
        <f t="shared" si="10"/>
        <v>14:00</v>
      </c>
      <c r="X26" s="77" t="s">
        <v>39</v>
      </c>
      <c r="Y26" s="245">
        <f t="shared" si="11"/>
        <v>2113.1875</v>
      </c>
      <c r="Z26" s="246">
        <f t="shared" si="11"/>
        <v>2028.0625</v>
      </c>
      <c r="AA26" s="247">
        <f t="shared" si="6"/>
        <v>4141.25</v>
      </c>
      <c r="AB26" s="221">
        <f t="shared" si="12"/>
        <v>2225.5500000000002</v>
      </c>
      <c r="AC26" s="222">
        <f t="shared" si="12"/>
        <v>2109.5500000000002</v>
      </c>
      <c r="AD26" s="223">
        <f t="shared" si="7"/>
        <v>4335.1000000000004</v>
      </c>
      <c r="AE26" s="81">
        <f t="shared" si="13"/>
        <v>2134.9214285714288</v>
      </c>
      <c r="AF26" s="82">
        <f t="shared" si="13"/>
        <v>2013.6142857142856</v>
      </c>
      <c r="AG26" s="83">
        <f t="shared" si="8"/>
        <v>4148.5357142857147</v>
      </c>
    </row>
    <row r="27" spans="1:33" s="2" customFormat="1" x14ac:dyDescent="0.25">
      <c r="A27" s="78" t="s">
        <v>40</v>
      </c>
      <c r="B27" s="22">
        <v>1846.75</v>
      </c>
      <c r="C27" s="23">
        <v>2298</v>
      </c>
      <c r="D27" s="24">
        <f t="shared" si="9"/>
        <v>4144.75</v>
      </c>
      <c r="E27" s="25">
        <v>2208.25</v>
      </c>
      <c r="F27" s="26">
        <v>2307.75</v>
      </c>
      <c r="G27" s="27">
        <f t="shared" si="0"/>
        <v>4516</v>
      </c>
      <c r="H27" s="28">
        <v>2580.25</v>
      </c>
      <c r="I27" s="29">
        <v>2438.75</v>
      </c>
      <c r="J27" s="30">
        <f t="shared" si="1"/>
        <v>5019</v>
      </c>
      <c r="K27" s="25">
        <v>2557</v>
      </c>
      <c r="L27" s="26">
        <v>2381.75</v>
      </c>
      <c r="M27" s="27">
        <f t="shared" si="2"/>
        <v>4938.75</v>
      </c>
      <c r="N27" s="28">
        <v>2769.75</v>
      </c>
      <c r="O27" s="29">
        <v>2517.5</v>
      </c>
      <c r="P27" s="30">
        <f t="shared" si="3"/>
        <v>5287.25</v>
      </c>
      <c r="Q27" s="31">
        <v>2960</v>
      </c>
      <c r="R27" s="32">
        <v>2718.75</v>
      </c>
      <c r="S27" s="33">
        <f t="shared" si="4"/>
        <v>5678.75</v>
      </c>
      <c r="T27" s="34">
        <v>1980</v>
      </c>
      <c r="U27" s="35">
        <v>1688.2</v>
      </c>
      <c r="V27" s="36">
        <f t="shared" si="5"/>
        <v>3668.2</v>
      </c>
      <c r="W27" s="203" t="str">
        <f t="shared" si="10"/>
        <v>15:00</v>
      </c>
      <c r="X27" s="78" t="s">
        <v>40</v>
      </c>
      <c r="Y27" s="239">
        <f t="shared" si="11"/>
        <v>2528.8125</v>
      </c>
      <c r="Z27" s="240">
        <f t="shared" si="11"/>
        <v>2411.4375</v>
      </c>
      <c r="AA27" s="241">
        <f t="shared" si="6"/>
        <v>4940.25</v>
      </c>
      <c r="AB27" s="215">
        <f t="shared" si="12"/>
        <v>2615.0500000000002</v>
      </c>
      <c r="AC27" s="216">
        <f t="shared" si="12"/>
        <v>2472.9</v>
      </c>
      <c r="AD27" s="217">
        <f t="shared" si="7"/>
        <v>5087.9500000000007</v>
      </c>
      <c r="AE27" s="37">
        <f t="shared" si="13"/>
        <v>2414.5714285714284</v>
      </c>
      <c r="AF27" s="38">
        <f t="shared" si="13"/>
        <v>2335.8142857142857</v>
      </c>
      <c r="AG27" s="39">
        <f t="shared" si="8"/>
        <v>4750.3857142857141</v>
      </c>
    </row>
    <row r="28" spans="1:33" s="2" customFormat="1" x14ac:dyDescent="0.25">
      <c r="A28" s="79" t="s">
        <v>41</v>
      </c>
      <c r="B28" s="41">
        <v>1797.5</v>
      </c>
      <c r="C28" s="42">
        <v>2386</v>
      </c>
      <c r="D28" s="43">
        <f t="shared" si="9"/>
        <v>4183.5</v>
      </c>
      <c r="E28" s="44">
        <v>2612</v>
      </c>
      <c r="F28" s="45">
        <v>2614.5</v>
      </c>
      <c r="G28" s="46">
        <f t="shared" si="0"/>
        <v>5226.5</v>
      </c>
      <c r="H28" s="47">
        <v>3203</v>
      </c>
      <c r="I28" s="48">
        <v>2917</v>
      </c>
      <c r="J28" s="49">
        <f t="shared" si="1"/>
        <v>6120</v>
      </c>
      <c r="K28" s="44">
        <v>3184</v>
      </c>
      <c r="L28" s="45">
        <v>3023.25</v>
      </c>
      <c r="M28" s="46">
        <f t="shared" si="2"/>
        <v>6207.25</v>
      </c>
      <c r="N28" s="47">
        <v>3303</v>
      </c>
      <c r="O28" s="48">
        <v>3018</v>
      </c>
      <c r="P28" s="49">
        <f t="shared" si="3"/>
        <v>6321</v>
      </c>
      <c r="Q28" s="50">
        <v>3387</v>
      </c>
      <c r="R28" s="51">
        <v>3070.25</v>
      </c>
      <c r="S28" s="52">
        <f t="shared" si="4"/>
        <v>6457.25</v>
      </c>
      <c r="T28" s="53">
        <v>1953.2</v>
      </c>
      <c r="U28" s="54">
        <v>1646</v>
      </c>
      <c r="V28" s="55">
        <f t="shared" si="5"/>
        <v>3599.2</v>
      </c>
      <c r="W28" s="203" t="str">
        <f t="shared" si="10"/>
        <v>16:00</v>
      </c>
      <c r="X28" s="79" t="s">
        <v>41</v>
      </c>
      <c r="Y28" s="242">
        <f t="shared" si="11"/>
        <v>3075.5</v>
      </c>
      <c r="Z28" s="243">
        <f t="shared" si="11"/>
        <v>2893.1875</v>
      </c>
      <c r="AA28" s="244">
        <f t="shared" si="6"/>
        <v>5968.6875</v>
      </c>
      <c r="AB28" s="218">
        <f t="shared" si="12"/>
        <v>3137.8</v>
      </c>
      <c r="AC28" s="219">
        <f t="shared" si="12"/>
        <v>2928.6</v>
      </c>
      <c r="AD28" s="220">
        <f t="shared" si="7"/>
        <v>6066.4</v>
      </c>
      <c r="AE28" s="56">
        <f t="shared" si="13"/>
        <v>2777.1</v>
      </c>
      <c r="AF28" s="57">
        <f t="shared" si="13"/>
        <v>2667.8571428571427</v>
      </c>
      <c r="AG28" s="58">
        <f t="shared" si="8"/>
        <v>5444.9571428571426</v>
      </c>
    </row>
    <row r="29" spans="1:33" s="2" customFormat="1" x14ac:dyDescent="0.25">
      <c r="A29" s="79" t="s">
        <v>42</v>
      </c>
      <c r="B29" s="41">
        <v>1550.25</v>
      </c>
      <c r="C29" s="42">
        <v>2146.75</v>
      </c>
      <c r="D29" s="43">
        <f t="shared" si="9"/>
        <v>3697</v>
      </c>
      <c r="E29" s="44">
        <v>2315.25</v>
      </c>
      <c r="F29" s="45">
        <v>2361.5</v>
      </c>
      <c r="G29" s="46">
        <f t="shared" si="0"/>
        <v>4676.75</v>
      </c>
      <c r="H29" s="47">
        <v>2731.75</v>
      </c>
      <c r="I29" s="48">
        <v>2735.5</v>
      </c>
      <c r="J29" s="49">
        <f t="shared" si="1"/>
        <v>5467.25</v>
      </c>
      <c r="K29" s="44">
        <v>2780.5</v>
      </c>
      <c r="L29" s="45">
        <v>2728.25</v>
      </c>
      <c r="M29" s="46">
        <f t="shared" si="2"/>
        <v>5508.75</v>
      </c>
      <c r="N29" s="47">
        <v>2806.25</v>
      </c>
      <c r="O29" s="48">
        <v>2756.5</v>
      </c>
      <c r="P29" s="49">
        <f t="shared" si="3"/>
        <v>5562.75</v>
      </c>
      <c r="Q29" s="50">
        <v>3019.25</v>
      </c>
      <c r="R29" s="51">
        <v>2666.75</v>
      </c>
      <c r="S29" s="52">
        <f t="shared" si="4"/>
        <v>5686</v>
      </c>
      <c r="T29" s="53">
        <v>1784.6</v>
      </c>
      <c r="U29" s="54">
        <v>1544.6</v>
      </c>
      <c r="V29" s="55">
        <f t="shared" si="5"/>
        <v>3329.2</v>
      </c>
      <c r="W29" s="203" t="str">
        <f t="shared" si="10"/>
        <v>17:00</v>
      </c>
      <c r="X29" s="79" t="s">
        <v>42</v>
      </c>
      <c r="Y29" s="242">
        <f t="shared" si="11"/>
        <v>2658.4375</v>
      </c>
      <c r="Z29" s="243">
        <f t="shared" si="11"/>
        <v>2645.4375</v>
      </c>
      <c r="AA29" s="244">
        <f t="shared" si="6"/>
        <v>5303.875</v>
      </c>
      <c r="AB29" s="218">
        <f t="shared" si="12"/>
        <v>2730.6</v>
      </c>
      <c r="AC29" s="219">
        <f t="shared" si="12"/>
        <v>2649.7</v>
      </c>
      <c r="AD29" s="220">
        <f t="shared" si="7"/>
        <v>5380.2999999999993</v>
      </c>
      <c r="AE29" s="56">
        <f t="shared" si="13"/>
        <v>2426.8357142857139</v>
      </c>
      <c r="AF29" s="57">
        <f t="shared" si="13"/>
        <v>2419.9785714285713</v>
      </c>
      <c r="AG29" s="58">
        <f t="shared" si="8"/>
        <v>4846.8142857142848</v>
      </c>
    </row>
    <row r="30" spans="1:33" s="2" customFormat="1" x14ac:dyDescent="0.25">
      <c r="A30" s="79" t="s">
        <v>43</v>
      </c>
      <c r="B30" s="41">
        <v>1232.25</v>
      </c>
      <c r="C30" s="42">
        <v>1558.5</v>
      </c>
      <c r="D30" s="43">
        <f t="shared" si="9"/>
        <v>2790.75</v>
      </c>
      <c r="E30" s="44">
        <v>1449.25</v>
      </c>
      <c r="F30" s="45">
        <v>1462.25</v>
      </c>
      <c r="G30" s="46">
        <f t="shared" si="0"/>
        <v>2911.5</v>
      </c>
      <c r="H30" s="47">
        <v>1559.75</v>
      </c>
      <c r="I30" s="48">
        <v>1542.5</v>
      </c>
      <c r="J30" s="49">
        <f t="shared" si="1"/>
        <v>3102.25</v>
      </c>
      <c r="K30" s="44">
        <v>1623.25</v>
      </c>
      <c r="L30" s="45">
        <v>1494.5</v>
      </c>
      <c r="M30" s="46">
        <f t="shared" si="2"/>
        <v>3117.75</v>
      </c>
      <c r="N30" s="47">
        <v>1744.25</v>
      </c>
      <c r="O30" s="48">
        <v>1683.5</v>
      </c>
      <c r="P30" s="49">
        <f t="shared" si="3"/>
        <v>3427.75</v>
      </c>
      <c r="Q30" s="50">
        <v>2099.25</v>
      </c>
      <c r="R30" s="51">
        <v>1754.5</v>
      </c>
      <c r="S30" s="52">
        <f t="shared" si="4"/>
        <v>3853.75</v>
      </c>
      <c r="T30" s="53">
        <v>1543</v>
      </c>
      <c r="U30" s="54">
        <v>1390.2</v>
      </c>
      <c r="V30" s="55">
        <f t="shared" si="5"/>
        <v>2933.2</v>
      </c>
      <c r="W30" s="203" t="str">
        <f t="shared" si="10"/>
        <v>18:00</v>
      </c>
      <c r="X30" s="79" t="s">
        <v>43</v>
      </c>
      <c r="Y30" s="242">
        <f t="shared" si="11"/>
        <v>1594.125</v>
      </c>
      <c r="Z30" s="243">
        <f t="shared" si="11"/>
        <v>1545.6875</v>
      </c>
      <c r="AA30" s="244">
        <f t="shared" si="6"/>
        <v>3139.8125</v>
      </c>
      <c r="AB30" s="218">
        <f t="shared" si="12"/>
        <v>1695.15</v>
      </c>
      <c r="AC30" s="219">
        <f t="shared" si="12"/>
        <v>1587.45</v>
      </c>
      <c r="AD30" s="220">
        <f t="shared" si="7"/>
        <v>3282.6000000000004</v>
      </c>
      <c r="AE30" s="56">
        <f t="shared" si="13"/>
        <v>1607.2857142857142</v>
      </c>
      <c r="AF30" s="57">
        <f t="shared" si="13"/>
        <v>1555.1357142857144</v>
      </c>
      <c r="AG30" s="58">
        <f t="shared" si="8"/>
        <v>3162.4214285714288</v>
      </c>
    </row>
    <row r="31" spans="1:33" s="2" customFormat="1" x14ac:dyDescent="0.25">
      <c r="A31" s="79" t="s">
        <v>44</v>
      </c>
      <c r="B31" s="41">
        <v>975.5</v>
      </c>
      <c r="C31" s="42">
        <v>1029.5</v>
      </c>
      <c r="D31" s="43">
        <f t="shared" si="9"/>
        <v>2005</v>
      </c>
      <c r="E31" s="44">
        <v>1007.25</v>
      </c>
      <c r="F31" s="45">
        <v>950.25</v>
      </c>
      <c r="G31" s="46">
        <f t="shared" si="0"/>
        <v>1957.5</v>
      </c>
      <c r="H31" s="47">
        <v>1135.5</v>
      </c>
      <c r="I31" s="48">
        <v>966.75</v>
      </c>
      <c r="J31" s="49">
        <f t="shared" si="1"/>
        <v>2102.25</v>
      </c>
      <c r="K31" s="44">
        <v>1124.75</v>
      </c>
      <c r="L31" s="45">
        <v>1005.25</v>
      </c>
      <c r="M31" s="46">
        <f t="shared" si="2"/>
        <v>2130</v>
      </c>
      <c r="N31" s="47">
        <v>1210.5</v>
      </c>
      <c r="O31" s="48">
        <v>1091.75</v>
      </c>
      <c r="P31" s="49">
        <f t="shared" si="3"/>
        <v>2302.25</v>
      </c>
      <c r="Q31" s="50">
        <v>1474.25</v>
      </c>
      <c r="R31" s="51">
        <v>1096.5</v>
      </c>
      <c r="S31" s="52">
        <f t="shared" si="4"/>
        <v>2570.75</v>
      </c>
      <c r="T31" s="53">
        <v>1256</v>
      </c>
      <c r="U31" s="54">
        <v>1053.4000000000001</v>
      </c>
      <c r="V31" s="55">
        <f t="shared" si="5"/>
        <v>2309.4</v>
      </c>
      <c r="W31" s="203" t="str">
        <f t="shared" si="10"/>
        <v>19:00</v>
      </c>
      <c r="X31" s="79" t="s">
        <v>44</v>
      </c>
      <c r="Y31" s="242">
        <f t="shared" si="11"/>
        <v>1119.5</v>
      </c>
      <c r="Z31" s="243">
        <f t="shared" si="11"/>
        <v>1003.5</v>
      </c>
      <c r="AA31" s="244">
        <f t="shared" si="6"/>
        <v>2123</v>
      </c>
      <c r="AB31" s="218">
        <f t="shared" si="12"/>
        <v>1190.45</v>
      </c>
      <c r="AC31" s="219">
        <f t="shared" si="12"/>
        <v>1022.1</v>
      </c>
      <c r="AD31" s="220">
        <f t="shared" si="7"/>
        <v>2212.5500000000002</v>
      </c>
      <c r="AE31" s="56">
        <f t="shared" si="13"/>
        <v>1169.1071428571429</v>
      </c>
      <c r="AF31" s="57">
        <f t="shared" si="13"/>
        <v>1027.6285714285714</v>
      </c>
      <c r="AG31" s="58">
        <f t="shared" si="8"/>
        <v>2196.7357142857145</v>
      </c>
    </row>
    <row r="32" spans="1:33" s="2" customFormat="1" x14ac:dyDescent="0.25">
      <c r="A32" s="79" t="s">
        <v>45</v>
      </c>
      <c r="B32" s="41">
        <v>709.5</v>
      </c>
      <c r="C32" s="42">
        <v>724.5</v>
      </c>
      <c r="D32" s="43">
        <f t="shared" si="9"/>
        <v>1434</v>
      </c>
      <c r="E32" s="44">
        <v>790.75</v>
      </c>
      <c r="F32" s="45">
        <v>702.5</v>
      </c>
      <c r="G32" s="46">
        <f t="shared" si="0"/>
        <v>1493.25</v>
      </c>
      <c r="H32" s="47">
        <v>900</v>
      </c>
      <c r="I32" s="48">
        <v>771</v>
      </c>
      <c r="J32" s="49">
        <f t="shared" si="1"/>
        <v>1671</v>
      </c>
      <c r="K32" s="44">
        <v>926.75</v>
      </c>
      <c r="L32" s="45">
        <v>831</v>
      </c>
      <c r="M32" s="46">
        <f t="shared" si="2"/>
        <v>1757.75</v>
      </c>
      <c r="N32" s="47">
        <v>977.75</v>
      </c>
      <c r="O32" s="48">
        <v>878.75</v>
      </c>
      <c r="P32" s="49">
        <f t="shared" si="3"/>
        <v>1856.5</v>
      </c>
      <c r="Q32" s="50">
        <v>1191.25</v>
      </c>
      <c r="R32" s="51">
        <v>816.25</v>
      </c>
      <c r="S32" s="52">
        <f t="shared" si="4"/>
        <v>2007.5</v>
      </c>
      <c r="T32" s="53">
        <v>1099.2</v>
      </c>
      <c r="U32" s="54">
        <v>908</v>
      </c>
      <c r="V32" s="55">
        <f t="shared" si="5"/>
        <v>2007.2</v>
      </c>
      <c r="W32" s="203" t="str">
        <f t="shared" si="10"/>
        <v>20:00</v>
      </c>
      <c r="X32" s="79" t="s">
        <v>45</v>
      </c>
      <c r="Y32" s="242">
        <f t="shared" si="11"/>
        <v>898.8125</v>
      </c>
      <c r="Z32" s="243">
        <f t="shared" si="11"/>
        <v>795.8125</v>
      </c>
      <c r="AA32" s="244">
        <f t="shared" si="6"/>
        <v>1694.625</v>
      </c>
      <c r="AB32" s="218">
        <f t="shared" si="12"/>
        <v>957.3</v>
      </c>
      <c r="AC32" s="219">
        <f t="shared" si="12"/>
        <v>799.9</v>
      </c>
      <c r="AD32" s="220">
        <f t="shared" si="7"/>
        <v>1757.1999999999998</v>
      </c>
      <c r="AE32" s="56">
        <f t="shared" si="13"/>
        <v>942.17142857142858</v>
      </c>
      <c r="AF32" s="57">
        <f t="shared" si="13"/>
        <v>804.57142857142856</v>
      </c>
      <c r="AG32" s="58">
        <f t="shared" si="8"/>
        <v>1746.7428571428572</v>
      </c>
    </row>
    <row r="33" spans="1:33" s="2" customFormat="1" x14ac:dyDescent="0.25">
      <c r="A33" s="79" t="s">
        <v>46</v>
      </c>
      <c r="B33" s="41">
        <v>468</v>
      </c>
      <c r="C33" s="42">
        <v>624.5</v>
      </c>
      <c r="D33" s="43">
        <f t="shared" si="9"/>
        <v>1092.5</v>
      </c>
      <c r="E33" s="44">
        <v>505.5</v>
      </c>
      <c r="F33" s="45">
        <v>473.5</v>
      </c>
      <c r="G33" s="46">
        <f t="shared" si="0"/>
        <v>979</v>
      </c>
      <c r="H33" s="47">
        <v>648.75</v>
      </c>
      <c r="I33" s="48">
        <v>535.5</v>
      </c>
      <c r="J33" s="49">
        <f t="shared" si="1"/>
        <v>1184.25</v>
      </c>
      <c r="K33" s="44">
        <v>719</v>
      </c>
      <c r="L33" s="45">
        <v>593.75</v>
      </c>
      <c r="M33" s="46">
        <f t="shared" si="2"/>
        <v>1312.75</v>
      </c>
      <c r="N33" s="47">
        <v>739.75</v>
      </c>
      <c r="O33" s="48">
        <v>613.25</v>
      </c>
      <c r="P33" s="49">
        <f t="shared" si="3"/>
        <v>1353</v>
      </c>
      <c r="Q33" s="50">
        <v>998.75</v>
      </c>
      <c r="R33" s="51">
        <v>786.5</v>
      </c>
      <c r="S33" s="52">
        <f t="shared" si="4"/>
        <v>1785.25</v>
      </c>
      <c r="T33" s="53">
        <v>863</v>
      </c>
      <c r="U33" s="54">
        <v>929.8</v>
      </c>
      <c r="V33" s="55">
        <f t="shared" si="5"/>
        <v>1792.8</v>
      </c>
      <c r="W33" s="203" t="str">
        <f t="shared" si="10"/>
        <v>21:00</v>
      </c>
      <c r="X33" s="79" t="s">
        <v>46</v>
      </c>
      <c r="Y33" s="242">
        <f t="shared" si="11"/>
        <v>653.25</v>
      </c>
      <c r="Z33" s="243">
        <f t="shared" si="11"/>
        <v>554</v>
      </c>
      <c r="AA33" s="244">
        <f t="shared" si="6"/>
        <v>1207.25</v>
      </c>
      <c r="AB33" s="218">
        <f t="shared" si="12"/>
        <v>722.35</v>
      </c>
      <c r="AC33" s="219">
        <f t="shared" si="12"/>
        <v>600.5</v>
      </c>
      <c r="AD33" s="220">
        <f t="shared" si="7"/>
        <v>1322.85</v>
      </c>
      <c r="AE33" s="56">
        <f t="shared" si="13"/>
        <v>706.10714285714289</v>
      </c>
      <c r="AF33" s="57">
        <f t="shared" si="13"/>
        <v>650.97142857142865</v>
      </c>
      <c r="AG33" s="58">
        <f t="shared" si="8"/>
        <v>1357.0785714285716</v>
      </c>
    </row>
    <row r="34" spans="1:33" s="2" customFormat="1" x14ac:dyDescent="0.25">
      <c r="A34" s="79" t="s">
        <v>47</v>
      </c>
      <c r="B34" s="41">
        <v>310</v>
      </c>
      <c r="C34" s="42">
        <v>599</v>
      </c>
      <c r="D34" s="43">
        <f t="shared" si="9"/>
        <v>909</v>
      </c>
      <c r="E34" s="44">
        <v>334.75</v>
      </c>
      <c r="F34" s="45">
        <v>334.5</v>
      </c>
      <c r="G34" s="46">
        <f t="shared" si="0"/>
        <v>669.25</v>
      </c>
      <c r="H34" s="47">
        <v>416</v>
      </c>
      <c r="I34" s="48">
        <v>369.5</v>
      </c>
      <c r="J34" s="49">
        <f t="shared" si="1"/>
        <v>785.5</v>
      </c>
      <c r="K34" s="44">
        <v>427.75</v>
      </c>
      <c r="L34" s="45">
        <v>399.5</v>
      </c>
      <c r="M34" s="46">
        <f t="shared" si="2"/>
        <v>827.25</v>
      </c>
      <c r="N34" s="47">
        <v>445.75</v>
      </c>
      <c r="O34" s="48">
        <v>430.5</v>
      </c>
      <c r="P34" s="49">
        <f t="shared" si="3"/>
        <v>876.25</v>
      </c>
      <c r="Q34" s="50">
        <v>712.25</v>
      </c>
      <c r="R34" s="51">
        <v>661.75</v>
      </c>
      <c r="S34" s="52">
        <f t="shared" si="4"/>
        <v>1374</v>
      </c>
      <c r="T34" s="53">
        <v>632</v>
      </c>
      <c r="U34" s="54">
        <v>637.6</v>
      </c>
      <c r="V34" s="55">
        <f t="shared" si="5"/>
        <v>1269.5999999999999</v>
      </c>
      <c r="W34" s="203" t="str">
        <f t="shared" si="10"/>
        <v>22:00</v>
      </c>
      <c r="X34" s="79" t="s">
        <v>47</v>
      </c>
      <c r="Y34" s="242">
        <f t="shared" si="11"/>
        <v>406.0625</v>
      </c>
      <c r="Z34" s="243">
        <f t="shared" si="11"/>
        <v>383.5</v>
      </c>
      <c r="AA34" s="244">
        <f t="shared" si="6"/>
        <v>789.5625</v>
      </c>
      <c r="AB34" s="218">
        <f t="shared" si="12"/>
        <v>467.3</v>
      </c>
      <c r="AC34" s="219">
        <f t="shared" si="12"/>
        <v>439.15</v>
      </c>
      <c r="AD34" s="220">
        <f t="shared" si="7"/>
        <v>906.45</v>
      </c>
      <c r="AE34" s="56">
        <f t="shared" si="13"/>
        <v>468.35714285714283</v>
      </c>
      <c r="AF34" s="57">
        <f t="shared" si="13"/>
        <v>490.33571428571429</v>
      </c>
      <c r="AG34" s="58">
        <f t="shared" si="8"/>
        <v>958.69285714285706</v>
      </c>
    </row>
    <row r="35" spans="1:33" s="2" customFormat="1" x14ac:dyDescent="0.25">
      <c r="A35" s="80" t="s">
        <v>48</v>
      </c>
      <c r="B35" s="60">
        <v>204.25</v>
      </c>
      <c r="C35" s="61">
        <v>939.75</v>
      </c>
      <c r="D35" s="62">
        <f t="shared" si="9"/>
        <v>1144</v>
      </c>
      <c r="E35" s="63">
        <v>217.75</v>
      </c>
      <c r="F35" s="64">
        <v>207.5</v>
      </c>
      <c r="G35" s="65">
        <f t="shared" si="0"/>
        <v>425.25</v>
      </c>
      <c r="H35" s="66">
        <v>252.75</v>
      </c>
      <c r="I35" s="67">
        <v>225</v>
      </c>
      <c r="J35" s="68">
        <f t="shared" si="1"/>
        <v>477.75</v>
      </c>
      <c r="K35" s="63">
        <v>275</v>
      </c>
      <c r="L35" s="64">
        <v>254.5</v>
      </c>
      <c r="M35" s="65">
        <f t="shared" si="2"/>
        <v>529.5</v>
      </c>
      <c r="N35" s="66">
        <v>292.75</v>
      </c>
      <c r="O35" s="67">
        <v>286</v>
      </c>
      <c r="P35" s="68">
        <f t="shared" si="3"/>
        <v>578.75</v>
      </c>
      <c r="Q35" s="69">
        <v>441</v>
      </c>
      <c r="R35" s="70">
        <v>396.75</v>
      </c>
      <c r="S35" s="71">
        <f t="shared" si="4"/>
        <v>837.75</v>
      </c>
      <c r="T35" s="72">
        <v>405.4</v>
      </c>
      <c r="U35" s="73">
        <v>505.2</v>
      </c>
      <c r="V35" s="74">
        <f t="shared" si="5"/>
        <v>910.59999999999991</v>
      </c>
      <c r="W35" s="203" t="str">
        <f t="shared" si="10"/>
        <v>23:00</v>
      </c>
      <c r="X35" s="80" t="s">
        <v>48</v>
      </c>
      <c r="Y35" s="245">
        <f t="shared" si="11"/>
        <v>259.5625</v>
      </c>
      <c r="Z35" s="246">
        <f t="shared" si="11"/>
        <v>243.25</v>
      </c>
      <c r="AA35" s="247">
        <f t="shared" si="6"/>
        <v>502.8125</v>
      </c>
      <c r="AB35" s="221">
        <f t="shared" si="12"/>
        <v>295.85000000000002</v>
      </c>
      <c r="AC35" s="222">
        <f t="shared" si="12"/>
        <v>273.95</v>
      </c>
      <c r="AD35" s="223">
        <f t="shared" si="7"/>
        <v>569.79999999999995</v>
      </c>
      <c r="AE35" s="81">
        <f t="shared" si="13"/>
        <v>298.41428571428571</v>
      </c>
      <c r="AF35" s="82">
        <f t="shared" si="13"/>
        <v>402.09999999999997</v>
      </c>
      <c r="AG35" s="83">
        <f t="shared" si="8"/>
        <v>700.51428571428573</v>
      </c>
    </row>
    <row r="36" spans="1:33" s="2" customFormat="1" ht="15.75" thickBot="1" x14ac:dyDescent="0.3">
      <c r="A36" s="187" t="s">
        <v>18</v>
      </c>
      <c r="B36" s="84">
        <f>IF(COUNT(B12:B35)=24,SUM(B12:B35),"-")</f>
        <v>24223.75</v>
      </c>
      <c r="C36" s="85">
        <f t="shared" ref="C36:V36" si="14">IF(COUNT(C12:C35)=24,SUM(C12:C35),"-")</f>
        <v>24579.25</v>
      </c>
      <c r="D36" s="86">
        <f t="shared" si="14"/>
        <v>48803</v>
      </c>
      <c r="E36" s="87">
        <f t="shared" si="14"/>
        <v>28351.25</v>
      </c>
      <c r="F36" s="88">
        <f t="shared" si="14"/>
        <v>31139.25</v>
      </c>
      <c r="G36" s="89">
        <f t="shared" si="14"/>
        <v>59490.5</v>
      </c>
      <c r="H36" s="90">
        <f t="shared" si="14"/>
        <v>33002</v>
      </c>
      <c r="I36" s="91">
        <f t="shared" si="14"/>
        <v>32875.75</v>
      </c>
      <c r="J36" s="92">
        <f t="shared" si="14"/>
        <v>65877.75</v>
      </c>
      <c r="K36" s="87">
        <f t="shared" si="14"/>
        <v>33281</v>
      </c>
      <c r="L36" s="88">
        <f t="shared" si="14"/>
        <v>32963.25</v>
      </c>
      <c r="M36" s="89">
        <f t="shared" si="14"/>
        <v>66244.25</v>
      </c>
      <c r="N36" s="90">
        <f t="shared" si="14"/>
        <v>34539.5</v>
      </c>
      <c r="O36" s="91">
        <f t="shared" si="14"/>
        <v>33766.25</v>
      </c>
      <c r="P36" s="92">
        <f t="shared" si="14"/>
        <v>68305.75</v>
      </c>
      <c r="Q36" s="93">
        <f t="shared" si="14"/>
        <v>38022.25</v>
      </c>
      <c r="R36" s="94">
        <f t="shared" si="14"/>
        <v>35557.75</v>
      </c>
      <c r="S36" s="95">
        <f t="shared" si="14"/>
        <v>73580</v>
      </c>
      <c r="T36" s="96">
        <f t="shared" si="14"/>
        <v>27324.200000000004</v>
      </c>
      <c r="U36" s="97">
        <f t="shared" si="14"/>
        <v>25656.199999999997</v>
      </c>
      <c r="V36" s="98">
        <f t="shared" si="14"/>
        <v>52980.399999999987</v>
      </c>
      <c r="W36" s="191"/>
      <c r="X36" s="187" t="s">
        <v>18</v>
      </c>
      <c r="Y36" s="248">
        <f t="shared" ref="Y36:AG36" si="15">IF(COUNT(Y12:Y35)=24,SUM(Y12:Y35),"-")</f>
        <v>32293.4375</v>
      </c>
      <c r="Z36" s="249">
        <f t="shared" si="15"/>
        <v>32686.125</v>
      </c>
      <c r="AA36" s="250">
        <f t="shared" si="15"/>
        <v>64979.5625</v>
      </c>
      <c r="AB36" s="224">
        <f t="shared" si="15"/>
        <v>33439.199999999997</v>
      </c>
      <c r="AC36" s="225">
        <f t="shared" si="15"/>
        <v>33260.449999999997</v>
      </c>
      <c r="AD36" s="226">
        <f t="shared" si="15"/>
        <v>66699.649999999994</v>
      </c>
      <c r="AE36" s="99">
        <f t="shared" si="15"/>
        <v>31249.135714285709</v>
      </c>
      <c r="AF36" s="100">
        <f t="shared" si="15"/>
        <v>30933.957142857136</v>
      </c>
      <c r="AG36" s="101">
        <f t="shared" si="15"/>
        <v>62183.092857142859</v>
      </c>
    </row>
    <row r="37" spans="1:33" s="2" customFormat="1" ht="15.75" thickBot="1" x14ac:dyDescent="0.3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"/>
      <c r="X37" s="193"/>
      <c r="Y37" s="103"/>
      <c r="Z37" s="103"/>
      <c r="AA37" s="103"/>
      <c r="AB37" s="103"/>
      <c r="AC37" s="103"/>
      <c r="AD37" s="103"/>
      <c r="AE37" s="103"/>
      <c r="AF37" s="103"/>
      <c r="AG37" s="104"/>
    </row>
    <row r="38" spans="1:33" s="2" customFormat="1" x14ac:dyDescent="0.25">
      <c r="A38" s="194" t="s">
        <v>19</v>
      </c>
      <c r="B38" s="105">
        <f>IF(COUNT(B12:B21)=10,MAX(B12:B21),"-")</f>
        <v>2290</v>
      </c>
      <c r="C38" s="106">
        <f t="shared" ref="C38:V38" si="16">IF(COUNT(C12:C21)=10,MAX(C12:C21),"-")</f>
        <v>1176.5</v>
      </c>
      <c r="D38" s="107">
        <f t="shared" si="16"/>
        <v>3466.5</v>
      </c>
      <c r="E38" s="108">
        <f t="shared" si="16"/>
        <v>2193.25</v>
      </c>
      <c r="F38" s="109">
        <f t="shared" si="16"/>
        <v>2453.25</v>
      </c>
      <c r="G38" s="110">
        <f t="shared" si="16"/>
        <v>4646.5</v>
      </c>
      <c r="H38" s="111">
        <f t="shared" si="16"/>
        <v>2787</v>
      </c>
      <c r="I38" s="112">
        <f t="shared" si="16"/>
        <v>3106.75</v>
      </c>
      <c r="J38" s="113">
        <f t="shared" si="16"/>
        <v>5893.75</v>
      </c>
      <c r="K38" s="108">
        <f t="shared" si="16"/>
        <v>2767.25</v>
      </c>
      <c r="L38" s="109">
        <f t="shared" si="16"/>
        <v>3135.25</v>
      </c>
      <c r="M38" s="110">
        <f t="shared" si="16"/>
        <v>5902.5</v>
      </c>
      <c r="N38" s="111">
        <f t="shared" si="16"/>
        <v>2819.25</v>
      </c>
      <c r="O38" s="112">
        <f t="shared" si="16"/>
        <v>3124.5</v>
      </c>
      <c r="P38" s="113">
        <f t="shared" si="16"/>
        <v>5943.75</v>
      </c>
      <c r="Q38" s="114">
        <f t="shared" si="16"/>
        <v>2638.5</v>
      </c>
      <c r="R38" s="115">
        <f t="shared" si="16"/>
        <v>2899.5</v>
      </c>
      <c r="S38" s="116">
        <f t="shared" si="16"/>
        <v>5538</v>
      </c>
      <c r="T38" s="117">
        <f t="shared" si="16"/>
        <v>1607</v>
      </c>
      <c r="U38" s="118">
        <f t="shared" si="16"/>
        <v>1661.6</v>
      </c>
      <c r="V38" s="119">
        <f t="shared" si="16"/>
        <v>3268.6</v>
      </c>
      <c r="W38" s="191"/>
      <c r="X38" s="194" t="s">
        <v>19</v>
      </c>
      <c r="Y38" s="251">
        <f t="shared" ref="Y38:AG38" si="17">IF(COUNT(Y12:Y21)=10,MAX(Y12:Y21),"-")</f>
        <v>2641.6875</v>
      </c>
      <c r="Z38" s="252">
        <f t="shared" si="17"/>
        <v>2954.9375</v>
      </c>
      <c r="AA38" s="253">
        <f t="shared" si="17"/>
        <v>5596.625</v>
      </c>
      <c r="AB38" s="227">
        <f t="shared" si="17"/>
        <v>2641.05</v>
      </c>
      <c r="AC38" s="228">
        <f t="shared" si="17"/>
        <v>2943.85</v>
      </c>
      <c r="AD38" s="229">
        <f t="shared" si="17"/>
        <v>5584.9</v>
      </c>
      <c r="AE38" s="120">
        <f t="shared" si="17"/>
        <v>2127.1428571428573</v>
      </c>
      <c r="AF38" s="121">
        <f t="shared" si="17"/>
        <v>2326.707142857143</v>
      </c>
      <c r="AG38" s="122">
        <f t="shared" si="17"/>
        <v>4453.8500000000004</v>
      </c>
    </row>
    <row r="39" spans="1:33" s="2" customFormat="1" x14ac:dyDescent="0.25">
      <c r="A39" s="195" t="s">
        <v>11</v>
      </c>
      <c r="B39" s="60" t="str">
        <f>IF(B38&lt;&gt;"-",LEFT(IF(B38=B12,$A12,IF(B38=B13,$A13,IF(B38=B14,$A14, IF(B38=B15,$A15, IF(B38=B16,$A16,IF(B38=B17,$A17,IF(B38=B18,$A18,IF(B38=B19,$A19,IF(B38=B20,$A20,IF(B38=B21,$A21,"ERROR")))))))))),5),"-")</f>
        <v>09:00</v>
      </c>
      <c r="C39" s="61" t="str">
        <f t="shared" ref="C39:V39" si="18">IF(C38&lt;&gt;"-",LEFT(IF(C38=C12,$A12,IF(C38=C13,$A13,IF(C38=C14,$A14, IF(C38=C15,$A15, IF(C38=C16,$A16,IF(C38=C17,$A17,IF(C38=C18,$A18,IF(C38=C19,$A19,IF(C38=C20,$A20,IF(C38=C21,$A21,"ERROR")))))))))),5),"-")</f>
        <v>09:00</v>
      </c>
      <c r="D39" s="62" t="str">
        <f t="shared" si="18"/>
        <v>09:00</v>
      </c>
      <c r="E39" s="63" t="str">
        <f t="shared" si="18"/>
        <v>07:00</v>
      </c>
      <c r="F39" s="64" t="str">
        <f t="shared" si="18"/>
        <v>07:00</v>
      </c>
      <c r="G39" s="65" t="str">
        <f t="shared" si="18"/>
        <v>07:00</v>
      </c>
      <c r="H39" s="66" t="str">
        <f t="shared" si="18"/>
        <v>07:00</v>
      </c>
      <c r="I39" s="67" t="str">
        <f t="shared" si="18"/>
        <v>07:00</v>
      </c>
      <c r="J39" s="68" t="str">
        <f t="shared" si="18"/>
        <v>07:00</v>
      </c>
      <c r="K39" s="63" t="str">
        <f t="shared" si="18"/>
        <v>07:00</v>
      </c>
      <c r="L39" s="64" t="str">
        <f t="shared" si="18"/>
        <v>07:00</v>
      </c>
      <c r="M39" s="65" t="str">
        <f t="shared" si="18"/>
        <v>07:00</v>
      </c>
      <c r="N39" s="66" t="str">
        <f t="shared" si="18"/>
        <v>07:00</v>
      </c>
      <c r="O39" s="67" t="str">
        <f t="shared" si="18"/>
        <v>07:00</v>
      </c>
      <c r="P39" s="68" t="str">
        <f t="shared" si="18"/>
        <v>07:00</v>
      </c>
      <c r="Q39" s="69" t="str">
        <f t="shared" si="18"/>
        <v>07:00</v>
      </c>
      <c r="R39" s="70" t="str">
        <f t="shared" si="18"/>
        <v>07:00</v>
      </c>
      <c r="S39" s="71" t="str">
        <f t="shared" si="18"/>
        <v>07:00</v>
      </c>
      <c r="T39" s="72" t="str">
        <f t="shared" si="18"/>
        <v>09:00</v>
      </c>
      <c r="U39" s="73" t="str">
        <f t="shared" si="18"/>
        <v>09:00</v>
      </c>
      <c r="V39" s="74" t="str">
        <f t="shared" si="18"/>
        <v>09:00</v>
      </c>
      <c r="W39" s="190"/>
      <c r="X39" s="195" t="s">
        <v>11</v>
      </c>
      <c r="Y39" s="245" t="str">
        <f t="shared" ref="Y39:AG39" si="19">IF(Y38&lt;&gt;"-",LEFT(IF(Y38=Y12,$A12,IF(Y38=Y13,$A13,IF(Y38=Y14,$A14, IF(Y38=Y15,$A15, IF(Y38=Y16,$A16,IF(Y38=Y17,$A17,IF(Y38=Y18,$A18,IF(Y38=Y19,$A19,IF(Y38=Y20,$A20,IF(Y38=Y21,$A21,"ERROR")))))))))),5),"-")</f>
        <v>07:00</v>
      </c>
      <c r="Z39" s="246" t="str">
        <f t="shared" si="19"/>
        <v>07:00</v>
      </c>
      <c r="AA39" s="247" t="str">
        <f t="shared" si="19"/>
        <v>07:00</v>
      </c>
      <c r="AB39" s="221" t="str">
        <f t="shared" si="19"/>
        <v>07:00</v>
      </c>
      <c r="AC39" s="222" t="str">
        <f t="shared" si="19"/>
        <v>07:00</v>
      </c>
      <c r="AD39" s="223" t="str">
        <f t="shared" si="19"/>
        <v>07:00</v>
      </c>
      <c r="AE39" s="81" t="str">
        <f t="shared" si="19"/>
        <v>07:00</v>
      </c>
      <c r="AF39" s="82" t="str">
        <f t="shared" si="19"/>
        <v>07:00</v>
      </c>
      <c r="AG39" s="83" t="str">
        <f t="shared" si="19"/>
        <v>07:00</v>
      </c>
    </row>
    <row r="40" spans="1:33" s="2" customFormat="1" x14ac:dyDescent="0.25">
      <c r="A40" s="196" t="s">
        <v>20</v>
      </c>
      <c r="B40" s="123">
        <f>IF(COUNT(B22:B26)=5,MAX(B22:B26),"-")</f>
        <v>2092.75</v>
      </c>
      <c r="C40" s="124">
        <f t="shared" ref="C40:V40" si="20">IF(COUNT(C22:C26)=5,MAX(C22:C26),"-")</f>
        <v>1807.75</v>
      </c>
      <c r="D40" s="125">
        <f t="shared" si="20"/>
        <v>3606.25</v>
      </c>
      <c r="E40" s="126">
        <f t="shared" si="20"/>
        <v>1912.25</v>
      </c>
      <c r="F40" s="127">
        <f t="shared" si="20"/>
        <v>2003.25</v>
      </c>
      <c r="G40" s="128">
        <f t="shared" si="20"/>
        <v>3915.5</v>
      </c>
      <c r="H40" s="129">
        <f t="shared" si="20"/>
        <v>2101.75</v>
      </c>
      <c r="I40" s="130">
        <f t="shared" si="20"/>
        <v>2042.75</v>
      </c>
      <c r="J40" s="131">
        <f t="shared" si="20"/>
        <v>4144.5</v>
      </c>
      <c r="K40" s="126">
        <f t="shared" si="20"/>
        <v>2145.25</v>
      </c>
      <c r="L40" s="127">
        <f t="shared" si="20"/>
        <v>1997</v>
      </c>
      <c r="M40" s="128">
        <f t="shared" si="20"/>
        <v>4142.25</v>
      </c>
      <c r="N40" s="129">
        <f t="shared" si="20"/>
        <v>2293.5</v>
      </c>
      <c r="O40" s="130">
        <f t="shared" si="20"/>
        <v>2069.25</v>
      </c>
      <c r="P40" s="131">
        <f t="shared" si="20"/>
        <v>4362.75</v>
      </c>
      <c r="Q40" s="132">
        <f t="shared" si="20"/>
        <v>2675</v>
      </c>
      <c r="R40" s="133">
        <f t="shared" si="20"/>
        <v>2435.5</v>
      </c>
      <c r="S40" s="134">
        <f t="shared" si="20"/>
        <v>5110.5</v>
      </c>
      <c r="T40" s="135">
        <f t="shared" si="20"/>
        <v>2106.8000000000002</v>
      </c>
      <c r="U40" s="136">
        <f t="shared" si="20"/>
        <v>1919</v>
      </c>
      <c r="V40" s="137">
        <f t="shared" si="20"/>
        <v>3978.6</v>
      </c>
      <c r="W40" s="191"/>
      <c r="X40" s="196" t="s">
        <v>20</v>
      </c>
      <c r="Y40" s="254">
        <f t="shared" ref="Y40:AG40" si="21">IF(COUNT(Y22:Y26)=5,MAX(Y22:Y26),"-")</f>
        <v>2113.1875</v>
      </c>
      <c r="Z40" s="255">
        <f t="shared" si="21"/>
        <v>2028.0625</v>
      </c>
      <c r="AA40" s="256">
        <f t="shared" si="21"/>
        <v>4141.25</v>
      </c>
      <c r="AB40" s="230">
        <f t="shared" si="21"/>
        <v>2225.5500000000002</v>
      </c>
      <c r="AC40" s="231">
        <f t="shared" si="21"/>
        <v>2109.5500000000002</v>
      </c>
      <c r="AD40" s="232">
        <f t="shared" si="21"/>
        <v>4335.1000000000004</v>
      </c>
      <c r="AE40" s="138">
        <f t="shared" si="21"/>
        <v>2134.9214285714288</v>
      </c>
      <c r="AF40" s="139">
        <f t="shared" si="21"/>
        <v>2013.6142857142856</v>
      </c>
      <c r="AG40" s="140">
        <f t="shared" si="21"/>
        <v>4148.5357142857147</v>
      </c>
    </row>
    <row r="41" spans="1:33" s="2" customFormat="1" x14ac:dyDescent="0.25">
      <c r="A41" s="197" t="s">
        <v>11</v>
      </c>
      <c r="B41" s="60" t="str">
        <f>IF(B40&lt;&gt;"-",LEFT(IF(B40=B22,$A22,IF(B40=B23,$A23,IF(B40=B24,$A24, IF(B40=B25,$A25,IF(B40=B26,$A26,"ERROR"))))),5),"-")</f>
        <v>10:00</v>
      </c>
      <c r="C41" s="61" t="str">
        <f t="shared" ref="C41:V41" si="22">IF(C40&lt;&gt;"-",LEFT(IF(C40=C22,$A22,IF(C40=C23,$A23,IF(C40=C24,$A24, IF(C40=C25,$A25,IF(C40=C26,$A26,"ERROR"))))),5),"-")</f>
        <v>14:00</v>
      </c>
      <c r="D41" s="62" t="str">
        <f t="shared" si="22"/>
        <v>14:00</v>
      </c>
      <c r="E41" s="63" t="str">
        <f t="shared" si="22"/>
        <v>14:00</v>
      </c>
      <c r="F41" s="64" t="str">
        <f t="shared" si="22"/>
        <v>14:00</v>
      </c>
      <c r="G41" s="65" t="str">
        <f t="shared" si="22"/>
        <v>14:00</v>
      </c>
      <c r="H41" s="66" t="str">
        <f t="shared" si="22"/>
        <v>14:00</v>
      </c>
      <c r="I41" s="67" t="str">
        <f t="shared" si="22"/>
        <v>14:00</v>
      </c>
      <c r="J41" s="68" t="str">
        <f t="shared" si="22"/>
        <v>14:00</v>
      </c>
      <c r="K41" s="63" t="str">
        <f t="shared" si="22"/>
        <v>14:00</v>
      </c>
      <c r="L41" s="64" t="str">
        <f t="shared" si="22"/>
        <v>14:00</v>
      </c>
      <c r="M41" s="65" t="str">
        <f t="shared" si="22"/>
        <v>14:00</v>
      </c>
      <c r="N41" s="66" t="str">
        <f t="shared" si="22"/>
        <v>14:00</v>
      </c>
      <c r="O41" s="67" t="str">
        <f t="shared" si="22"/>
        <v>14:00</v>
      </c>
      <c r="P41" s="68" t="str">
        <f t="shared" si="22"/>
        <v>14:00</v>
      </c>
      <c r="Q41" s="69" t="str">
        <f t="shared" si="22"/>
        <v>14:00</v>
      </c>
      <c r="R41" s="70" t="str">
        <f t="shared" si="22"/>
        <v>14:00</v>
      </c>
      <c r="S41" s="71" t="str">
        <f t="shared" si="22"/>
        <v>14:00</v>
      </c>
      <c r="T41" s="72" t="str">
        <f t="shared" si="22"/>
        <v>12:00</v>
      </c>
      <c r="U41" s="73" t="str">
        <f t="shared" si="22"/>
        <v>11:00</v>
      </c>
      <c r="V41" s="74" t="str">
        <f t="shared" si="22"/>
        <v>11:00</v>
      </c>
      <c r="W41" s="190"/>
      <c r="X41" s="197" t="s">
        <v>11</v>
      </c>
      <c r="Y41" s="245" t="str">
        <f t="shared" ref="Y41:AG41" si="23">IF(Y40&lt;&gt;"-",LEFT(IF(Y40=Y22,$A22,IF(Y40=Y23,$A23,IF(Y40=Y24,$A24, IF(Y40=Y25,$A25,IF(Y40=Y26,$A26,"ERROR"))))),5),"-")</f>
        <v>14:00</v>
      </c>
      <c r="Z41" s="246" t="str">
        <f t="shared" si="23"/>
        <v>14:00</v>
      </c>
      <c r="AA41" s="247" t="str">
        <f t="shared" si="23"/>
        <v>14:00</v>
      </c>
      <c r="AB41" s="221" t="str">
        <f t="shared" si="23"/>
        <v>14:00</v>
      </c>
      <c r="AC41" s="222" t="str">
        <f t="shared" si="23"/>
        <v>14:00</v>
      </c>
      <c r="AD41" s="223" t="str">
        <f t="shared" si="23"/>
        <v>14:00</v>
      </c>
      <c r="AE41" s="81" t="str">
        <f t="shared" si="23"/>
        <v>14:00</v>
      </c>
      <c r="AF41" s="82" t="str">
        <f t="shared" si="23"/>
        <v>14:00</v>
      </c>
      <c r="AG41" s="83" t="str">
        <f t="shared" si="23"/>
        <v>14:00</v>
      </c>
    </row>
    <row r="42" spans="1:33" s="2" customFormat="1" x14ac:dyDescent="0.25">
      <c r="A42" s="198" t="s">
        <v>21</v>
      </c>
      <c r="B42" s="123">
        <f>IF(COUNT(B27:B35)=9,MAX(B27:B35),"-")</f>
        <v>1846.75</v>
      </c>
      <c r="C42" s="124">
        <f t="shared" ref="C42:V42" si="24">IF(COUNT(C27:C35)=9,MAX(C27:C35),"-")</f>
        <v>2386</v>
      </c>
      <c r="D42" s="125">
        <f t="shared" si="24"/>
        <v>4183.5</v>
      </c>
      <c r="E42" s="126">
        <f t="shared" si="24"/>
        <v>2612</v>
      </c>
      <c r="F42" s="127">
        <f t="shared" si="24"/>
        <v>2614.5</v>
      </c>
      <c r="G42" s="128">
        <f t="shared" si="24"/>
        <v>5226.5</v>
      </c>
      <c r="H42" s="129">
        <f t="shared" si="24"/>
        <v>3203</v>
      </c>
      <c r="I42" s="130">
        <f t="shared" si="24"/>
        <v>2917</v>
      </c>
      <c r="J42" s="131">
        <f t="shared" si="24"/>
        <v>6120</v>
      </c>
      <c r="K42" s="126">
        <f t="shared" si="24"/>
        <v>3184</v>
      </c>
      <c r="L42" s="127">
        <f t="shared" si="24"/>
        <v>3023.25</v>
      </c>
      <c r="M42" s="128">
        <f t="shared" si="24"/>
        <v>6207.25</v>
      </c>
      <c r="N42" s="129">
        <f t="shared" si="24"/>
        <v>3303</v>
      </c>
      <c r="O42" s="130">
        <f t="shared" si="24"/>
        <v>3018</v>
      </c>
      <c r="P42" s="131">
        <f t="shared" si="24"/>
        <v>6321</v>
      </c>
      <c r="Q42" s="132">
        <f t="shared" si="24"/>
        <v>3387</v>
      </c>
      <c r="R42" s="133">
        <f t="shared" si="24"/>
        <v>3070.25</v>
      </c>
      <c r="S42" s="134">
        <f t="shared" si="24"/>
        <v>6457.25</v>
      </c>
      <c r="T42" s="135">
        <f t="shared" si="24"/>
        <v>1980</v>
      </c>
      <c r="U42" s="136">
        <f t="shared" si="24"/>
        <v>1688.2</v>
      </c>
      <c r="V42" s="137">
        <f t="shared" si="24"/>
        <v>3668.2</v>
      </c>
      <c r="W42" s="191"/>
      <c r="X42" s="198" t="s">
        <v>21</v>
      </c>
      <c r="Y42" s="254">
        <f t="shared" ref="Y42:AG42" si="25">IF(COUNT(Y27:Y35)=9,MAX(Y27:Y35),"-")</f>
        <v>3075.5</v>
      </c>
      <c r="Z42" s="255">
        <f t="shared" si="25"/>
        <v>2893.1875</v>
      </c>
      <c r="AA42" s="256">
        <f t="shared" si="25"/>
        <v>5968.6875</v>
      </c>
      <c r="AB42" s="230">
        <f t="shared" si="25"/>
        <v>3137.8</v>
      </c>
      <c r="AC42" s="231">
        <f t="shared" si="25"/>
        <v>2928.6</v>
      </c>
      <c r="AD42" s="232">
        <f t="shared" si="25"/>
        <v>6066.4</v>
      </c>
      <c r="AE42" s="138">
        <f t="shared" si="25"/>
        <v>2777.1</v>
      </c>
      <c r="AF42" s="139">
        <f t="shared" si="25"/>
        <v>2667.8571428571427</v>
      </c>
      <c r="AG42" s="140">
        <f t="shared" si="25"/>
        <v>5444.9571428571426</v>
      </c>
    </row>
    <row r="43" spans="1:33" s="2" customFormat="1" x14ac:dyDescent="0.25">
      <c r="A43" s="199" t="s">
        <v>11</v>
      </c>
      <c r="B43" s="60" t="str">
        <f>IF(B42&lt;&gt;"-",LEFT(IF(B42=B27,$A27, IF(B42=B28,$A28,  IF(B42=B29,$A29, IF(B42=B30,$A30,IF(B42=B31,$A31,IF(B42=B32,$A32,IF(B42=B33,$A33,IF(B42=B34,$A34,IF(B42=B35,$A35,"ERROR"))))))))),5),"-")</f>
        <v>15:00</v>
      </c>
      <c r="C43" s="61" t="str">
        <f t="shared" ref="C43:V43" si="26">IF(C42&lt;&gt;"-",LEFT(IF(C42=C27,$A27, IF(C42=C28,$A28,  IF(C42=C29,$A29, IF(C42=C30,$A30,IF(C42=C31,$A31,IF(C42=C32,$A32,IF(C42=C33,$A33,IF(C42=C34,$A34,IF(C42=C35,$A35,"ERROR"))))))))),5),"-")</f>
        <v>16:00</v>
      </c>
      <c r="D43" s="62" t="str">
        <f t="shared" si="26"/>
        <v>16:00</v>
      </c>
      <c r="E43" s="63" t="str">
        <f t="shared" si="26"/>
        <v>16:00</v>
      </c>
      <c r="F43" s="64" t="str">
        <f t="shared" si="26"/>
        <v>16:00</v>
      </c>
      <c r="G43" s="65" t="str">
        <f t="shared" si="26"/>
        <v>16:00</v>
      </c>
      <c r="H43" s="66" t="str">
        <f t="shared" si="26"/>
        <v>16:00</v>
      </c>
      <c r="I43" s="67" t="str">
        <f t="shared" si="26"/>
        <v>16:00</v>
      </c>
      <c r="J43" s="68" t="str">
        <f t="shared" si="26"/>
        <v>16:00</v>
      </c>
      <c r="K43" s="63" t="str">
        <f t="shared" si="26"/>
        <v>16:00</v>
      </c>
      <c r="L43" s="64" t="str">
        <f t="shared" si="26"/>
        <v>16:00</v>
      </c>
      <c r="M43" s="65" t="str">
        <f t="shared" si="26"/>
        <v>16:00</v>
      </c>
      <c r="N43" s="66" t="str">
        <f t="shared" si="26"/>
        <v>16:00</v>
      </c>
      <c r="O43" s="67" t="str">
        <f t="shared" si="26"/>
        <v>16:00</v>
      </c>
      <c r="P43" s="68" t="str">
        <f t="shared" si="26"/>
        <v>16:00</v>
      </c>
      <c r="Q43" s="69" t="str">
        <f t="shared" si="26"/>
        <v>16:00</v>
      </c>
      <c r="R43" s="70" t="str">
        <f t="shared" si="26"/>
        <v>16:00</v>
      </c>
      <c r="S43" s="71" t="str">
        <f t="shared" si="26"/>
        <v>16:00</v>
      </c>
      <c r="T43" s="72" t="str">
        <f t="shared" si="26"/>
        <v>15:00</v>
      </c>
      <c r="U43" s="73" t="str">
        <f t="shared" si="26"/>
        <v>15:00</v>
      </c>
      <c r="V43" s="74" t="str">
        <f t="shared" si="26"/>
        <v>15:00</v>
      </c>
      <c r="W43" s="190"/>
      <c r="X43" s="199" t="s">
        <v>11</v>
      </c>
      <c r="Y43" s="245" t="str">
        <f t="shared" ref="Y43:AG43" si="27">IF(Y42&lt;&gt;"-",LEFT(IF(Y42=Y27,$A27, IF(Y42=Y28,$A28,  IF(Y42=Y29,$A29, IF(Y42=Y30,$A30,IF(Y42=Y31,$A31,IF(Y42=Y32,$A32,IF(Y42=Y33,$A33,IF(Y42=Y34,$A34,IF(Y42=Y35,$A35,"ERROR"))))))))),5),"-")</f>
        <v>16:00</v>
      </c>
      <c r="Z43" s="246" t="str">
        <f t="shared" si="27"/>
        <v>16:00</v>
      </c>
      <c r="AA43" s="247" t="str">
        <f t="shared" si="27"/>
        <v>16:00</v>
      </c>
      <c r="AB43" s="221" t="str">
        <f t="shared" si="27"/>
        <v>16:00</v>
      </c>
      <c r="AC43" s="222" t="str">
        <f t="shared" si="27"/>
        <v>16:00</v>
      </c>
      <c r="AD43" s="223" t="str">
        <f t="shared" si="27"/>
        <v>16:00</v>
      </c>
      <c r="AE43" s="81" t="str">
        <f t="shared" si="27"/>
        <v>16:00</v>
      </c>
      <c r="AF43" s="82" t="str">
        <f t="shared" si="27"/>
        <v>16:00</v>
      </c>
      <c r="AG43" s="83" t="str">
        <f t="shared" si="27"/>
        <v>16:00</v>
      </c>
    </row>
    <row r="44" spans="1:33" s="2" customFormat="1" x14ac:dyDescent="0.25">
      <c r="A44" s="200" t="s">
        <v>22</v>
      </c>
      <c r="B44" s="123">
        <f>IF(COUNT(B12:B35)=24,MAX(B12:B35),"-")</f>
        <v>2290</v>
      </c>
      <c r="C44" s="124">
        <f t="shared" ref="C44:V44" si="28">IF(COUNT(C12:C35)=24,MAX(C12:C35),"-")</f>
        <v>2386</v>
      </c>
      <c r="D44" s="125">
        <f t="shared" si="28"/>
        <v>4183.5</v>
      </c>
      <c r="E44" s="126">
        <f t="shared" si="28"/>
        <v>2612</v>
      </c>
      <c r="F44" s="127">
        <f t="shared" si="28"/>
        <v>2614.5</v>
      </c>
      <c r="G44" s="128">
        <f t="shared" si="28"/>
        <v>5226.5</v>
      </c>
      <c r="H44" s="129">
        <f t="shared" si="28"/>
        <v>3203</v>
      </c>
      <c r="I44" s="130">
        <f t="shared" si="28"/>
        <v>3106.75</v>
      </c>
      <c r="J44" s="131">
        <f t="shared" si="28"/>
        <v>6120</v>
      </c>
      <c r="K44" s="126">
        <f t="shared" si="28"/>
        <v>3184</v>
      </c>
      <c r="L44" s="127">
        <f t="shared" si="28"/>
        <v>3135.25</v>
      </c>
      <c r="M44" s="128">
        <f t="shared" si="28"/>
        <v>6207.25</v>
      </c>
      <c r="N44" s="129">
        <f t="shared" si="28"/>
        <v>3303</v>
      </c>
      <c r="O44" s="130">
        <f t="shared" si="28"/>
        <v>3124.5</v>
      </c>
      <c r="P44" s="131">
        <f t="shared" si="28"/>
        <v>6321</v>
      </c>
      <c r="Q44" s="132">
        <f t="shared" si="28"/>
        <v>3387</v>
      </c>
      <c r="R44" s="133">
        <f t="shared" si="28"/>
        <v>3070.25</v>
      </c>
      <c r="S44" s="134">
        <f t="shared" si="28"/>
        <v>6457.25</v>
      </c>
      <c r="T44" s="135">
        <f t="shared" si="28"/>
        <v>2106.8000000000002</v>
      </c>
      <c r="U44" s="136">
        <f t="shared" si="28"/>
        <v>1919</v>
      </c>
      <c r="V44" s="137">
        <f t="shared" si="28"/>
        <v>3978.6</v>
      </c>
      <c r="W44" s="191"/>
      <c r="X44" s="200" t="s">
        <v>22</v>
      </c>
      <c r="Y44" s="254">
        <f t="shared" ref="Y44:AG44" si="29">IF(COUNT(Y12:Y35)=24,MAX(Y12:Y35),"-")</f>
        <v>3075.5</v>
      </c>
      <c r="Z44" s="255">
        <f t="shared" si="29"/>
        <v>2954.9375</v>
      </c>
      <c r="AA44" s="256">
        <f t="shared" si="29"/>
        <v>5968.6875</v>
      </c>
      <c r="AB44" s="230">
        <f t="shared" si="29"/>
        <v>3137.8</v>
      </c>
      <c r="AC44" s="231">
        <f t="shared" si="29"/>
        <v>2943.85</v>
      </c>
      <c r="AD44" s="232">
        <f t="shared" si="29"/>
        <v>6066.4</v>
      </c>
      <c r="AE44" s="138">
        <f t="shared" si="29"/>
        <v>2777.1</v>
      </c>
      <c r="AF44" s="139">
        <f t="shared" si="29"/>
        <v>2667.8571428571427</v>
      </c>
      <c r="AG44" s="140">
        <f t="shared" si="29"/>
        <v>5444.9571428571426</v>
      </c>
    </row>
    <row r="45" spans="1:33" s="2" customFormat="1" x14ac:dyDescent="0.25">
      <c r="A45" s="201" t="s">
        <v>11</v>
      </c>
      <c r="B45" s="41" t="str">
        <f t="shared" ref="B45:G45" si="30">IF(B44&lt;&gt;"-",IF(B44=B38,B39,IF(B44=B40,B41,IF(B44=B42,B43,"ERROR"))),"-")</f>
        <v>09:00</v>
      </c>
      <c r="C45" s="42" t="str">
        <f t="shared" si="30"/>
        <v>16:00</v>
      </c>
      <c r="D45" s="43" t="str">
        <f t="shared" si="30"/>
        <v>16:00</v>
      </c>
      <c r="E45" s="44" t="str">
        <f t="shared" si="30"/>
        <v>16:00</v>
      </c>
      <c r="F45" s="45" t="str">
        <f t="shared" si="30"/>
        <v>16:00</v>
      </c>
      <c r="G45" s="46" t="str">
        <f t="shared" si="30"/>
        <v>16:00</v>
      </c>
      <c r="H45" s="47" t="str">
        <f>IF(H44&lt;&gt;"-",IF(H44=H38,H39,IF(H44=H40,H41,IF(H44=H42,H43,"ERROR"))),"-")</f>
        <v>16:00</v>
      </c>
      <c r="I45" s="48" t="str">
        <f t="shared" ref="I45:V45" si="31">IF(I44&lt;&gt;"-",IF(I44=I38,I39,IF(I44=I40,I41,IF(I44=I42,I43,"ERROR"))),"-")</f>
        <v>07:00</v>
      </c>
      <c r="J45" s="49" t="str">
        <f t="shared" si="31"/>
        <v>16:00</v>
      </c>
      <c r="K45" s="44" t="str">
        <f t="shared" si="31"/>
        <v>16:00</v>
      </c>
      <c r="L45" s="45" t="str">
        <f t="shared" si="31"/>
        <v>07:00</v>
      </c>
      <c r="M45" s="46" t="str">
        <f t="shared" si="31"/>
        <v>16:00</v>
      </c>
      <c r="N45" s="47" t="str">
        <f t="shared" si="31"/>
        <v>16:00</v>
      </c>
      <c r="O45" s="48" t="str">
        <f t="shared" si="31"/>
        <v>07:00</v>
      </c>
      <c r="P45" s="49" t="str">
        <f t="shared" si="31"/>
        <v>16:00</v>
      </c>
      <c r="Q45" s="50" t="str">
        <f t="shared" si="31"/>
        <v>16:00</v>
      </c>
      <c r="R45" s="51" t="str">
        <f t="shared" si="31"/>
        <v>16:00</v>
      </c>
      <c r="S45" s="52" t="str">
        <f t="shared" si="31"/>
        <v>16:00</v>
      </c>
      <c r="T45" s="53" t="str">
        <f t="shared" si="31"/>
        <v>12:00</v>
      </c>
      <c r="U45" s="54" t="str">
        <f t="shared" si="31"/>
        <v>11:00</v>
      </c>
      <c r="V45" s="55" t="str">
        <f t="shared" si="31"/>
        <v>11:00</v>
      </c>
      <c r="W45" s="190"/>
      <c r="X45" s="201" t="s">
        <v>11</v>
      </c>
      <c r="Y45" s="242" t="str">
        <f t="shared" ref="Y45:AG45" si="32">IF(Y44&lt;&gt;"-",IF(Y44=Y38,Y39,IF(Y44=Y40,Y41,IF(Y44=Y42,Y43,"ERROR"))),"-")</f>
        <v>16:00</v>
      </c>
      <c r="Z45" s="243" t="str">
        <f t="shared" si="32"/>
        <v>07:00</v>
      </c>
      <c r="AA45" s="244" t="str">
        <f t="shared" si="32"/>
        <v>16:00</v>
      </c>
      <c r="AB45" s="218" t="str">
        <f t="shared" si="32"/>
        <v>16:00</v>
      </c>
      <c r="AC45" s="219" t="str">
        <f t="shared" si="32"/>
        <v>07:00</v>
      </c>
      <c r="AD45" s="220" t="str">
        <f t="shared" si="32"/>
        <v>16:00</v>
      </c>
      <c r="AE45" s="56" t="str">
        <f t="shared" si="32"/>
        <v>16:00</v>
      </c>
      <c r="AF45" s="57" t="str">
        <f t="shared" si="32"/>
        <v>16:00</v>
      </c>
      <c r="AG45" s="58" t="str">
        <f t="shared" si="32"/>
        <v>16:00</v>
      </c>
    </row>
    <row r="46" spans="1:33" s="2" customFormat="1" x14ac:dyDescent="0.25">
      <c r="A46" s="202" t="s">
        <v>23</v>
      </c>
      <c r="B46" s="141">
        <f>IF(B36&lt;&gt;"-",B44/B36,"-")</f>
        <v>9.4535321740027864E-2</v>
      </c>
      <c r="C46" s="142">
        <f t="shared" ref="C46:V46" si="33">IF(C36&lt;&gt;"-",C44/C36,"-")</f>
        <v>9.7073751233255692E-2</v>
      </c>
      <c r="D46" s="143">
        <f t="shared" si="33"/>
        <v>8.5722189209679736E-2</v>
      </c>
      <c r="E46" s="144">
        <f t="shared" si="33"/>
        <v>9.2129976632423616E-2</v>
      </c>
      <c r="F46" s="145">
        <f t="shared" si="33"/>
        <v>8.3961559767817148E-2</v>
      </c>
      <c r="G46" s="146">
        <f t="shared" si="33"/>
        <v>8.7854363301703639E-2</v>
      </c>
      <c r="H46" s="147">
        <f t="shared" si="33"/>
        <v>9.705472395612387E-2</v>
      </c>
      <c r="I46" s="148">
        <f t="shared" si="33"/>
        <v>9.449974525296001E-2</v>
      </c>
      <c r="J46" s="149">
        <f t="shared" si="33"/>
        <v>9.28993476553161E-2</v>
      </c>
      <c r="K46" s="144">
        <f t="shared" si="33"/>
        <v>9.5670202217481445E-2</v>
      </c>
      <c r="L46" s="145">
        <f t="shared" si="33"/>
        <v>9.5113497607183753E-2</v>
      </c>
      <c r="M46" s="146">
        <f t="shared" si="33"/>
        <v>9.3702472290047814E-2</v>
      </c>
      <c r="N46" s="147">
        <f t="shared" si="33"/>
        <v>9.5629641425035106E-2</v>
      </c>
      <c r="O46" s="148">
        <f t="shared" si="33"/>
        <v>9.2533224743641951E-2</v>
      </c>
      <c r="P46" s="149">
        <f t="shared" si="33"/>
        <v>9.2539793502011178E-2</v>
      </c>
      <c r="Q46" s="150">
        <f t="shared" si="33"/>
        <v>8.9079420602410433E-2</v>
      </c>
      <c r="R46" s="151">
        <f t="shared" si="33"/>
        <v>8.6345452116627183E-2</v>
      </c>
      <c r="S46" s="152">
        <f t="shared" si="33"/>
        <v>8.7758222343027992E-2</v>
      </c>
      <c r="T46" s="153">
        <f t="shared" si="33"/>
        <v>7.7103812737426891E-2</v>
      </c>
      <c r="U46" s="154">
        <f t="shared" si="33"/>
        <v>7.4796735292054176E-2</v>
      </c>
      <c r="V46" s="155">
        <f t="shared" si="33"/>
        <v>7.5095695766736401E-2</v>
      </c>
      <c r="W46" s="192"/>
      <c r="X46" s="202" t="s">
        <v>23</v>
      </c>
      <c r="Y46" s="257">
        <f t="shared" ref="Y46:AG46" si="34">IF(Y36&lt;&gt;"-",Y44/Y36,"-")</f>
        <v>9.5236067699513247E-2</v>
      </c>
      <c r="Z46" s="258">
        <f t="shared" si="34"/>
        <v>9.0403420411566071E-2</v>
      </c>
      <c r="AA46" s="259">
        <f t="shared" si="34"/>
        <v>9.1854842820771526E-2</v>
      </c>
      <c r="AB46" s="233">
        <f t="shared" si="34"/>
        <v>9.3835976937247323E-2</v>
      </c>
      <c r="AC46" s="234">
        <f t="shared" si="34"/>
        <v>8.8509024983125614E-2</v>
      </c>
      <c r="AD46" s="235">
        <f t="shared" si="34"/>
        <v>9.0951001991764577E-2</v>
      </c>
      <c r="AE46" s="156">
        <f t="shared" si="34"/>
        <v>8.8869657880823683E-2</v>
      </c>
      <c r="AF46" s="157">
        <f t="shared" si="34"/>
        <v>8.6243642562011155E-2</v>
      </c>
      <c r="AG46" s="158">
        <f t="shared" si="34"/>
        <v>8.75633052760207E-2</v>
      </c>
    </row>
    <row r="47" spans="1:33" s="2" customFormat="1" ht="15.75" thickBot="1" x14ac:dyDescent="0.3">
      <c r="A47" s="187" t="s">
        <v>24</v>
      </c>
      <c r="B47" s="84">
        <f>IF(B36&lt;&gt;"-",AVERAGE(B12:B35),"-")</f>
        <v>1009.3229166666666</v>
      </c>
      <c r="C47" s="85">
        <f t="shared" ref="C47:V47" si="35">IF(C36&lt;&gt;"-",AVERAGE(C12:C35),"-")</f>
        <v>1024.1354166666667</v>
      </c>
      <c r="D47" s="86">
        <f t="shared" si="35"/>
        <v>2033.4583333333333</v>
      </c>
      <c r="E47" s="87">
        <f t="shared" si="35"/>
        <v>1181.3020833333333</v>
      </c>
      <c r="F47" s="88">
        <f t="shared" si="35"/>
        <v>1297.46875</v>
      </c>
      <c r="G47" s="89">
        <f t="shared" si="35"/>
        <v>2478.7708333333335</v>
      </c>
      <c r="H47" s="90">
        <f t="shared" si="35"/>
        <v>1375.0833333333333</v>
      </c>
      <c r="I47" s="91">
        <f t="shared" si="35"/>
        <v>1369.8229166666667</v>
      </c>
      <c r="J47" s="92">
        <f t="shared" si="35"/>
        <v>2744.90625</v>
      </c>
      <c r="K47" s="87">
        <f t="shared" si="35"/>
        <v>1386.7083333333333</v>
      </c>
      <c r="L47" s="88">
        <f t="shared" si="35"/>
        <v>1373.46875</v>
      </c>
      <c r="M47" s="89">
        <f t="shared" si="35"/>
        <v>2760.1770833333335</v>
      </c>
      <c r="N47" s="90">
        <f t="shared" si="35"/>
        <v>1439.1458333333333</v>
      </c>
      <c r="O47" s="91">
        <f t="shared" si="35"/>
        <v>1406.9270833333333</v>
      </c>
      <c r="P47" s="92">
        <f t="shared" si="35"/>
        <v>2846.0729166666665</v>
      </c>
      <c r="Q47" s="93">
        <f t="shared" si="35"/>
        <v>1584.2604166666667</v>
      </c>
      <c r="R47" s="94">
        <f t="shared" si="35"/>
        <v>1481.5729166666667</v>
      </c>
      <c r="S47" s="95">
        <f t="shared" si="35"/>
        <v>3065.8333333333335</v>
      </c>
      <c r="T47" s="96">
        <f t="shared" si="35"/>
        <v>1138.5083333333334</v>
      </c>
      <c r="U47" s="97">
        <f t="shared" si="35"/>
        <v>1069.0083333333332</v>
      </c>
      <c r="V47" s="98">
        <f t="shared" si="35"/>
        <v>2207.516666666666</v>
      </c>
      <c r="W47" s="191"/>
      <c r="X47" s="187" t="s">
        <v>24</v>
      </c>
      <c r="Y47" s="248">
        <f t="shared" ref="Y47:AG47" si="36">IF(Y36&lt;&gt;"-",AVERAGE(Y12:Y35),"-")</f>
        <v>1345.5598958333333</v>
      </c>
      <c r="Z47" s="249">
        <f t="shared" si="36"/>
        <v>1361.921875</v>
      </c>
      <c r="AA47" s="250">
        <f t="shared" si="36"/>
        <v>2707.4817708333335</v>
      </c>
      <c r="AB47" s="224">
        <f t="shared" si="36"/>
        <v>1393.3</v>
      </c>
      <c r="AC47" s="225">
        <f t="shared" si="36"/>
        <v>1385.8520833333332</v>
      </c>
      <c r="AD47" s="226">
        <f t="shared" si="36"/>
        <v>2779.1520833333329</v>
      </c>
      <c r="AE47" s="99">
        <f t="shared" si="36"/>
        <v>1302.0473214285712</v>
      </c>
      <c r="AF47" s="159">
        <f t="shared" si="36"/>
        <v>1288.9148809523806</v>
      </c>
      <c r="AG47" s="160">
        <f t="shared" si="36"/>
        <v>2590.9622023809525</v>
      </c>
    </row>
  </sheetData>
  <mergeCells count="19">
    <mergeCell ref="S7:U7"/>
    <mergeCell ref="B5:F5"/>
    <mergeCell ref="S5:U5"/>
    <mergeCell ref="S6:U6"/>
    <mergeCell ref="I2:M2"/>
    <mergeCell ref="A10:A11"/>
    <mergeCell ref="C10:D10"/>
    <mergeCell ref="F10:G10"/>
    <mergeCell ref="I10:J10"/>
    <mergeCell ref="L10:M10"/>
    <mergeCell ref="X10:X11"/>
    <mergeCell ref="Y10:AA10"/>
    <mergeCell ref="AB10:AD10"/>
    <mergeCell ref="AE10:AG10"/>
    <mergeCell ref="B8:F8"/>
    <mergeCell ref="S8:U8"/>
    <mergeCell ref="O10:P10"/>
    <mergeCell ref="R10:S10"/>
    <mergeCell ref="U10:V10"/>
  </mergeCells>
  <pageMargins left="0.6" right="0.7" top="0.6" bottom="0.6" header="0.3" footer="0.3"/>
  <pageSetup paperSize="17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Ave</vt:lpstr>
      <vt:lpstr>'Monthly Ave'!Print_Area</vt:lpstr>
    </vt:vector>
  </TitlesOfParts>
  <Company>Wisconsin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Shaw</dc:creator>
  <cp:lastModifiedBy>Sierra Huhnke</cp:lastModifiedBy>
  <cp:lastPrinted>2011-01-06T18:47:01Z</cp:lastPrinted>
  <dcterms:created xsi:type="dcterms:W3CDTF">2011-01-06T18:47:01Z</dcterms:created>
  <dcterms:modified xsi:type="dcterms:W3CDTF">2019-03-05T15:18:43Z</dcterms:modified>
</cp:coreProperties>
</file>